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F131" i="1"/>
  <c r="Q127" i="1"/>
  <c r="O127" i="1"/>
  <c r="M127" i="1"/>
  <c r="M126" i="1"/>
  <c r="O126" i="1" s="1"/>
  <c r="M125" i="1"/>
  <c r="O125" i="1" s="1"/>
  <c r="M124" i="1"/>
  <c r="O124" i="1" s="1"/>
  <c r="M123" i="1"/>
  <c r="O123" i="1" s="1"/>
  <c r="M122" i="1"/>
  <c r="Q122" i="1" s="1"/>
  <c r="M121" i="1"/>
  <c r="M120" i="1"/>
  <c r="M119" i="1"/>
  <c r="M118" i="1"/>
  <c r="O117" i="1"/>
  <c r="M117" i="1"/>
  <c r="M116" i="1"/>
  <c r="O116" i="1" s="1"/>
  <c r="O115" i="1"/>
  <c r="M115" i="1"/>
  <c r="M114" i="1"/>
  <c r="O114" i="1" s="1"/>
  <c r="O113" i="1"/>
  <c r="M113" i="1"/>
  <c r="M112" i="1"/>
  <c r="O112" i="1" s="1"/>
  <c r="M111" i="1"/>
  <c r="O111" i="1" s="1"/>
  <c r="M110" i="1"/>
  <c r="O110" i="1" s="1"/>
  <c r="M109" i="1"/>
  <c r="O109" i="1" s="1"/>
  <c r="M108" i="1"/>
  <c r="O108" i="1" s="1"/>
  <c r="M107" i="1"/>
  <c r="O107" i="1" s="1"/>
  <c r="O106" i="1"/>
  <c r="M106" i="1"/>
  <c r="Q106" i="1" s="1"/>
  <c r="M105" i="1"/>
  <c r="M104" i="1"/>
  <c r="M103" i="1"/>
  <c r="M102" i="1"/>
  <c r="M101" i="1"/>
  <c r="Q100" i="1"/>
  <c r="O100" i="1"/>
  <c r="M100" i="1"/>
  <c r="M99" i="1"/>
  <c r="O99" i="1" s="1"/>
  <c r="O98" i="1"/>
  <c r="M98" i="1"/>
  <c r="M97" i="1"/>
  <c r="Q97" i="1" s="1"/>
  <c r="M96" i="1"/>
  <c r="M95" i="1"/>
  <c r="Q95" i="1" s="1"/>
  <c r="M94" i="1"/>
  <c r="O94" i="1" s="1"/>
  <c r="O93" i="1"/>
  <c r="M93" i="1"/>
  <c r="Q93" i="1" s="1"/>
  <c r="M92" i="1"/>
  <c r="Q91" i="1"/>
  <c r="O91" i="1"/>
  <c r="M91" i="1"/>
  <c r="M90" i="1"/>
  <c r="O90" i="1" s="1"/>
  <c r="O89" i="1"/>
  <c r="M89" i="1"/>
  <c r="M88" i="1"/>
  <c r="M87" i="1"/>
  <c r="M86" i="1"/>
  <c r="M85" i="1"/>
  <c r="M84" i="1"/>
  <c r="O84" i="1" s="1"/>
  <c r="Q83" i="1"/>
  <c r="O83" i="1"/>
  <c r="M83" i="1"/>
  <c r="M82" i="1"/>
  <c r="O82" i="1" s="1"/>
  <c r="Q81" i="1"/>
  <c r="M81" i="1"/>
  <c r="O81" i="1" s="1"/>
  <c r="M80" i="1"/>
  <c r="Q80" i="1" s="1"/>
  <c r="M79" i="1"/>
  <c r="Q78" i="1"/>
  <c r="O78" i="1"/>
  <c r="M77" i="1"/>
  <c r="O77" i="1" s="1"/>
  <c r="M76" i="1"/>
  <c r="O76" i="1" s="1"/>
  <c r="Q75" i="1"/>
  <c r="M75" i="1"/>
  <c r="O75" i="1" s="1"/>
  <c r="M74" i="1"/>
  <c r="Q74" i="1" s="1"/>
  <c r="M73" i="1"/>
  <c r="M72" i="1"/>
  <c r="M71" i="1"/>
  <c r="O70" i="1"/>
  <c r="M70" i="1"/>
  <c r="M69" i="1"/>
  <c r="O69" i="1" s="1"/>
  <c r="Q68" i="1"/>
  <c r="O68" i="1"/>
  <c r="M68" i="1"/>
  <c r="M67" i="1"/>
  <c r="O67" i="1" s="1"/>
  <c r="O66" i="1"/>
  <c r="M66" i="1"/>
  <c r="M65" i="1"/>
  <c r="G65" i="1"/>
  <c r="O64" i="1"/>
  <c r="M64" i="1"/>
  <c r="Q64" i="1" s="1"/>
  <c r="M63" i="1"/>
  <c r="G63" i="1"/>
  <c r="G131" i="1" s="1"/>
  <c r="O62" i="1"/>
  <c r="M62" i="1"/>
  <c r="Q62" i="1" s="1"/>
  <c r="M61" i="1"/>
  <c r="O60" i="1"/>
  <c r="M60" i="1"/>
  <c r="M59" i="1"/>
  <c r="O59" i="1" s="1"/>
  <c r="Q58" i="1"/>
  <c r="O58" i="1"/>
  <c r="M57" i="1"/>
  <c r="O57" i="1" s="1"/>
  <c r="O56" i="1"/>
  <c r="M56" i="1"/>
  <c r="M55" i="1"/>
  <c r="M54" i="1"/>
  <c r="O53" i="1"/>
  <c r="M53" i="1"/>
  <c r="M52" i="1"/>
  <c r="O52" i="1" s="1"/>
  <c r="M51" i="1"/>
  <c r="O51" i="1" s="1"/>
  <c r="M50" i="1"/>
  <c r="O50" i="1" s="1"/>
  <c r="O49" i="1"/>
  <c r="M49" i="1"/>
  <c r="Q48" i="1"/>
  <c r="O48" i="1"/>
  <c r="M47" i="1"/>
  <c r="O46" i="1"/>
  <c r="M46" i="1"/>
  <c r="Q45" i="1"/>
  <c r="O45" i="1"/>
  <c r="M44" i="1"/>
  <c r="O44" i="1" s="1"/>
  <c r="M43" i="1"/>
  <c r="O43" i="1" s="1"/>
  <c r="M42" i="1"/>
  <c r="Q42" i="1" s="1"/>
  <c r="M41" i="1"/>
  <c r="M40" i="1"/>
  <c r="M39" i="1"/>
  <c r="M38" i="1"/>
  <c r="M37" i="1"/>
  <c r="M36" i="1"/>
  <c r="M35" i="1"/>
  <c r="M34" i="1"/>
  <c r="O34" i="1" s="1"/>
  <c r="M33" i="1"/>
  <c r="O33" i="1" s="1"/>
  <c r="T32" i="1"/>
  <c r="M32" i="1"/>
  <c r="T31" i="1"/>
  <c r="M31" i="1"/>
  <c r="M30" i="1"/>
  <c r="O30" i="1" s="1"/>
  <c r="M29" i="1"/>
  <c r="O29" i="1" s="1"/>
  <c r="Q28" i="1"/>
  <c r="O28" i="1"/>
  <c r="M27" i="1"/>
  <c r="O27" i="1" s="1"/>
  <c r="M26" i="1"/>
  <c r="O26" i="1" s="1"/>
  <c r="O25" i="1"/>
  <c r="M25" i="1"/>
  <c r="M24" i="1"/>
  <c r="O24" i="1" s="1"/>
  <c r="O23" i="1"/>
  <c r="M23" i="1"/>
  <c r="M22" i="1"/>
  <c r="Q22" i="1" s="1"/>
  <c r="M21" i="1"/>
  <c r="O21" i="1" s="1"/>
  <c r="O20" i="1"/>
  <c r="M20" i="1"/>
  <c r="M19" i="1"/>
  <c r="T18" i="1"/>
  <c r="T19" i="1" s="1"/>
  <c r="Q18" i="1"/>
  <c r="O18" i="1"/>
  <c r="Q17" i="1"/>
  <c r="O17" i="1"/>
  <c r="Q16" i="1"/>
  <c r="O16" i="1"/>
  <c r="M14" i="1"/>
  <c r="M13" i="1"/>
  <c r="Q67" i="1" l="1"/>
  <c r="T22" i="1"/>
  <c r="U22" i="1" s="1"/>
  <c r="Q52" i="1"/>
  <c r="Q57" i="1"/>
  <c r="O80" i="1"/>
  <c r="O95" i="1"/>
  <c r="O97" i="1"/>
  <c r="O122" i="1"/>
  <c r="O22" i="1"/>
  <c r="T23" i="1"/>
  <c r="O74" i="1"/>
  <c r="T21" i="1"/>
  <c r="O42" i="1"/>
  <c r="O40" i="1"/>
  <c r="Q54" i="1"/>
  <c r="O54" i="1"/>
  <c r="O71" i="1"/>
  <c r="O87" i="1"/>
  <c r="O102" i="1"/>
  <c r="O31" i="1"/>
  <c r="O37" i="1"/>
  <c r="O41" i="1"/>
  <c r="Q47" i="1"/>
  <c r="O47" i="1"/>
  <c r="O55" i="1"/>
  <c r="O72" i="1"/>
  <c r="Q79" i="1"/>
  <c r="O79" i="1"/>
  <c r="O88" i="1"/>
  <c r="Q92" i="1"/>
  <c r="O92" i="1"/>
  <c r="Q96" i="1"/>
  <c r="O96" i="1"/>
  <c r="O103" i="1"/>
  <c r="Q19" i="1"/>
  <c r="O19" i="1"/>
  <c r="O38" i="1"/>
  <c r="Q61" i="1"/>
  <c r="O61" i="1"/>
  <c r="O63" i="1"/>
  <c r="O65" i="1"/>
  <c r="O73" i="1"/>
  <c r="O85" i="1"/>
  <c r="O104" i="1"/>
  <c r="O119" i="1"/>
  <c r="Q13" i="1"/>
  <c r="U23" i="1"/>
  <c r="O36" i="1"/>
  <c r="M131" i="1"/>
  <c r="T29" i="1" s="1"/>
  <c r="O32" i="1"/>
  <c r="O35" i="1"/>
  <c r="O39" i="1"/>
  <c r="O86" i="1"/>
  <c r="Q101" i="1"/>
  <c r="O101" i="1"/>
  <c r="O105" i="1"/>
  <c r="O120" i="1"/>
  <c r="O118" i="1"/>
  <c r="O121" i="1"/>
  <c r="U21" i="1" l="1"/>
  <c r="W21" i="1" s="1"/>
  <c r="T26" i="1"/>
  <c r="O131" i="1"/>
  <c r="U26" i="1" l="1"/>
  <c r="I129" i="1"/>
  <c r="T30" i="1"/>
  <c r="Q104" i="1" l="1"/>
  <c r="Q109" i="1"/>
  <c r="Q44" i="1"/>
  <c r="Q87" i="1"/>
  <c r="Q56" i="1"/>
  <c r="Q116" i="1"/>
  <c r="Q26" i="1"/>
  <c r="Q123" i="1"/>
  <c r="Q66" i="1"/>
  <c r="Q41" i="1"/>
  <c r="Q70" i="1"/>
  <c r="Q69" i="1"/>
  <c r="Q59" i="1"/>
  <c r="Q46" i="1"/>
  <c r="Q110" i="1"/>
  <c r="Q118" i="1"/>
  <c r="Q39" i="1"/>
  <c r="Q88" i="1"/>
  <c r="Q111" i="1"/>
  <c r="Q108" i="1"/>
  <c r="Q60" i="1"/>
  <c r="Q112" i="1"/>
  <c r="Q124" i="1"/>
  <c r="Q77" i="1"/>
  <c r="Q55" i="1"/>
  <c r="Q72" i="1"/>
  <c r="Q121" i="1"/>
  <c r="Q107" i="1"/>
  <c r="Q76" i="1"/>
  <c r="Q103" i="1"/>
  <c r="Q63" i="1"/>
  <c r="Q21" i="1"/>
  <c r="Q33" i="1"/>
  <c r="Q51" i="1"/>
  <c r="Q90" i="1"/>
  <c r="Q114" i="1"/>
  <c r="Q29" i="1"/>
  <c r="Q113" i="1"/>
  <c r="Q30" i="1"/>
  <c r="Q115" i="1"/>
  <c r="Q102" i="1"/>
  <c r="Q50" i="1"/>
  <c r="Q119" i="1"/>
  <c r="Q37" i="1"/>
  <c r="Q120" i="1"/>
  <c r="Q82" i="1"/>
  <c r="Q89" i="1"/>
  <c r="Q105" i="1"/>
  <c r="Q43" i="1"/>
  <c r="Q49" i="1"/>
  <c r="Q38" i="1"/>
  <c r="Q32" i="1"/>
  <c r="Q35" i="1"/>
  <c r="Q85" i="1"/>
  <c r="Q99" i="1"/>
  <c r="Q94" i="1"/>
  <c r="Q125" i="1"/>
  <c r="Q73" i="1"/>
  <c r="Q36" i="1"/>
  <c r="Q86" i="1"/>
  <c r="Q98" i="1"/>
  <c r="Q40" i="1"/>
  <c r="Q126" i="1"/>
  <c r="Q24" i="1"/>
  <c r="Q20" i="1"/>
  <c r="Q53" i="1"/>
  <c r="Q27" i="1"/>
  <c r="Q31" i="1"/>
  <c r="Q25" i="1"/>
  <c r="Q65" i="1"/>
  <c r="Q71" i="1"/>
  <c r="Q34" i="1"/>
  <c r="Q117" i="1"/>
  <c r="Q84" i="1"/>
  <c r="Q23" i="1"/>
  <c r="I120" i="1"/>
  <c r="I103" i="1"/>
  <c r="I86" i="1"/>
  <c r="I63" i="1"/>
  <c r="I40" i="1"/>
  <c r="I36" i="1"/>
  <c r="I49" i="1"/>
  <c r="I27" i="1"/>
  <c r="I124" i="1"/>
  <c r="I108" i="1"/>
  <c r="I76" i="1"/>
  <c r="I17" i="1"/>
  <c r="I115" i="1"/>
  <c r="I20" i="1"/>
  <c r="I21" i="1"/>
  <c r="I33" i="1"/>
  <c r="I34" i="1"/>
  <c r="I121" i="1"/>
  <c r="I65" i="1"/>
  <c r="I50" i="1"/>
  <c r="I109" i="1"/>
  <c r="I116" i="1"/>
  <c r="I60" i="1"/>
  <c r="I59" i="1"/>
  <c r="I119" i="1"/>
  <c r="I102" i="1"/>
  <c r="I73" i="1"/>
  <c r="I55" i="1"/>
  <c r="I39" i="1"/>
  <c r="I31" i="1"/>
  <c r="I43" i="1"/>
  <c r="I16" i="1"/>
  <c r="I111" i="1"/>
  <c r="I82" i="1"/>
  <c r="I58" i="1"/>
  <c r="I13" i="1"/>
  <c r="I114" i="1"/>
  <c r="I113" i="1"/>
  <c r="I18" i="1"/>
  <c r="I26" i="1"/>
  <c r="I14" i="1"/>
  <c r="I87" i="1"/>
  <c r="I41" i="1"/>
  <c r="I28" i="1"/>
  <c r="I77" i="1"/>
  <c r="I46" i="1"/>
  <c r="I105" i="1"/>
  <c r="I88" i="1"/>
  <c r="I72" i="1"/>
  <c r="I48" i="1"/>
  <c r="I38" i="1"/>
  <c r="I98" i="1"/>
  <c r="I30" i="1"/>
  <c r="I126" i="1"/>
  <c r="I110" i="1"/>
  <c r="I78" i="1"/>
  <c r="I45" i="1"/>
  <c r="I117" i="1"/>
  <c r="I84" i="1"/>
  <c r="I69" i="1"/>
  <c r="I70" i="1"/>
  <c r="I23" i="1"/>
  <c r="I104" i="1"/>
  <c r="I37" i="1"/>
  <c r="I125" i="1"/>
  <c r="I29" i="1"/>
  <c r="I53" i="1"/>
  <c r="I131" i="1" l="1"/>
  <c r="Q131" i="1"/>
</calcChain>
</file>

<file path=xl/sharedStrings.xml><?xml version="1.0" encoding="utf-8"?>
<sst xmlns="http://schemas.openxmlformats.org/spreadsheetml/2006/main" count="295" uniqueCount="214">
  <si>
    <t>IL BUDGET ORE STRAORDINARIO DA ATTRIBUIRE AI SETTORI è STATO CALCOLATO SULLA SCORTA DELLA MEDIA DELLE ORE DI STRAORDINARIO FRUITO DAI SETTORI NEL TRIENNIO 2017_2019 ED ATTRIBUENDO N. 50 ORE IN VIA PREVISIONALE ALLE STRUTTURE CHE NEL PERIODO INDICATO NON ERA PRESENTI O CHE SONO DI RECENTE COSTITUZIONE</t>
  </si>
  <si>
    <t>SETTORI NUOVO ORGANIGRAMMA</t>
  </si>
  <si>
    <t>SETTORI STRAORDINARIO PERIODO 2017 / 2019</t>
  </si>
  <si>
    <t xml:space="preserve">Struttura </t>
  </si>
  <si>
    <t>Somma di Media triennio pagate</t>
  </si>
  <si>
    <t>Somma di Media triennio totale</t>
  </si>
  <si>
    <t xml:space="preserve">Percentuale struttura su media </t>
  </si>
  <si>
    <t>Ore da attribuire</t>
  </si>
  <si>
    <t>NOTE</t>
  </si>
  <si>
    <t>BUDGET ORARIO FORFETTARIO x SETTORI SENZA STRAORDINARIO NEL TRIENNIO</t>
  </si>
  <si>
    <t>NUOVA PERCENTUALE</t>
  </si>
  <si>
    <t>OPZIONE DISTRIBUZIONE ORE</t>
  </si>
  <si>
    <t>SEGRETERIA DEL RETTORE, CERIMONIALE E MANIFESTAZIONI</t>
  </si>
  <si>
    <t>Segreteria del Rettore, Cerimoniale e Manifestazioni</t>
  </si>
  <si>
    <t>ok</t>
  </si>
  <si>
    <t>SEGRETERIA DEL DIRETTORE GENERALE , SERVIZIO PROTOCOLLO</t>
  </si>
  <si>
    <t>Segreteria del Direttore Generale (servizio protocollo)</t>
  </si>
  <si>
    <t>SETTORE PER IL COORDINAMENTO DELLE ATTIVITA' RELATIVE A DIDATTICA, RICERCA E TERZA MISSIONE</t>
  </si>
  <si>
    <t>Settore per il Coordinamento delle Attività relative a Didattica, Ricerca e Terza Missione</t>
  </si>
  <si>
    <t>da vedere</t>
  </si>
  <si>
    <t>Num. ore pagabili approvate CdA</t>
  </si>
  <si>
    <t>SETTORE SUPPORTO NUCLEO DI VALUTAZIONE</t>
  </si>
  <si>
    <t>Settore Supporto Nucleo di Valutazione</t>
  </si>
  <si>
    <t>Parametro orario D2</t>
  </si>
  <si>
    <t>SETTORE SUPPORTO PRESIDIO DI QUALITA'</t>
  </si>
  <si>
    <t>Settore Supporto Presidio di Qualità</t>
  </si>
  <si>
    <t>Massimo ore pagabili</t>
  </si>
  <si>
    <t>UFFICIO STAMPA, COMUNICAZIONE E SVILUPPO MULTIMEDIALE</t>
  </si>
  <si>
    <t>Massimo ore straorinario</t>
  </si>
  <si>
    <t>SCUOLA SUPERIORE (programmazione dottorati e formazione alla ricerca)</t>
  </si>
  <si>
    <t>Settore Scuola di Dottorato, partecipazioni e brevetti</t>
  </si>
  <si>
    <t>SETTORE ARCHIVIO GENERALE DI ATENEO</t>
  </si>
  <si>
    <t>Settore Archivio Generale di Ateneo</t>
  </si>
  <si>
    <t>quota fissa 75%</t>
  </si>
  <si>
    <t xml:space="preserve"> di cui a IMA agg</t>
  </si>
  <si>
    <t>AFFARI ISTITUZIONALI E ORGANIZZATIVI, RAPPORTI ENTI TERRITORIALI E SISTEMA SANITARIO NAZIONALE</t>
  </si>
  <si>
    <t>quota riserva 20%</t>
  </si>
  <si>
    <r>
      <rPr>
        <sz val="8"/>
        <rFont val="Arial Narrow"/>
        <family val="2"/>
        <charset val="1"/>
      </rPr>
      <t>UFFICIO SUPPORTO ORGANI DI GOVERNO</t>
    </r>
    <r>
      <rPr>
        <strike/>
        <sz val="8"/>
        <rFont val="Arial Narrow"/>
        <family val="2"/>
        <charset val="1"/>
      </rPr>
      <t xml:space="preserve"> </t>
    </r>
  </si>
  <si>
    <t>Settore Organi Accademici ed Attività Istituzionali</t>
  </si>
  <si>
    <t>quota DG 5%</t>
  </si>
  <si>
    <t>NO</t>
  </si>
  <si>
    <t>DIRIGENTE AREA RISORSE UMANE</t>
  </si>
  <si>
    <t>DIVISIONE 2 - PERSONALE TECNICO AMMINISTRATIVO E BIBLIOTECHE</t>
  </si>
  <si>
    <t>SETTORE GESTIONE CARRIERE PERSONALE TAB E CEL</t>
  </si>
  <si>
    <t>Settore Gestione Carriere Personale TAB e CEL</t>
  </si>
  <si>
    <t>quota fissa 75% - riserva 30%</t>
  </si>
  <si>
    <t>SETTORE RECLUTAMENTO PERSONALE TAB E CEL</t>
  </si>
  <si>
    <t>Settore ReclutamentoPersonale TAB e CEL</t>
  </si>
  <si>
    <t>SETTORE RELAZIONI SINDACALI, ORGANIZZAZIONE, SVILUPPO E FORMAZIONE</t>
  </si>
  <si>
    <t>Settore relazioni sindacali, organizzazione, sviluppo e formazione</t>
  </si>
  <si>
    <t>VALORI PER CALCOLI</t>
  </si>
  <si>
    <t>DIVISIONE 13 - PERSONALE DOCENTE</t>
  </si>
  <si>
    <t>Divisione 13</t>
  </si>
  <si>
    <t>da elimare</t>
  </si>
  <si>
    <t>ore nuovi settori</t>
  </si>
  <si>
    <t>SETTORE GESTIONE CARRIERE DOCENTI, RICERCATORI, RTD E PERSONALE IN CONVENZIONE ASL</t>
  </si>
  <si>
    <t>Settore gestione carriere Docenti, Ricercatori, RTD e Personale in convenzione ASL</t>
  </si>
  <si>
    <t>ore riamanenti</t>
  </si>
  <si>
    <t>SETTORE RECLUTAMENTO PERSONALE DOCENTE E RICERCATORI</t>
  </si>
  <si>
    <t>Settore reclutamento Personale Docente e Ricercatori</t>
  </si>
  <si>
    <t>ore calcolate colonna F</t>
  </si>
  <si>
    <t>DIRIGENTE DIDATTICA E RICERCA</t>
  </si>
  <si>
    <t>ore settori ricalcolati</t>
  </si>
  <si>
    <t>SETTORE STATISTICA, BANCHE DATI  E APPLICATIVI, DIDATTICA, RICERCA E CARRIERE STUDENTI</t>
  </si>
  <si>
    <t>Settore Sistemi Informativi U-GOV Didattica e Ricerca</t>
  </si>
  <si>
    <t>ore per ricalcolo percentuale</t>
  </si>
  <si>
    <t>SETTORE SVILUPPO APPLICATIVI DI ATENEO</t>
  </si>
  <si>
    <t xml:space="preserve">Settore Applicativi Servizi Studenti </t>
  </si>
  <si>
    <t>DIVISIONE 3 - DIDATTICA</t>
  </si>
  <si>
    <t xml:space="preserve">SEGRETERIA STUDENTI DI ECONOMIA E LINGUE </t>
  </si>
  <si>
    <t>Segreteria Studenti Economia e Lingue</t>
  </si>
  <si>
    <t>SEGRETERIA STUDENTI DI ARCHITETTURA, INGEGNERIA ED ECONOMIA AZIENDALE</t>
  </si>
  <si>
    <t>Segreteria Studenti Architettura, Ingegneria e Scienze Manageriali</t>
  </si>
  <si>
    <t>SEGRETERIA ST. DI MED. E CHIR., PROF. SANITARIE, ODONT., SC. ATT.  MOTORIA, FARMACIA, CTF E SCIENZE MM.FF.NN.</t>
  </si>
  <si>
    <t>Segreteria Studenti Medicina e Chirurgia, Professioni Sanitarie, Odontoiatria e Scienze Attività Motorie</t>
  </si>
  <si>
    <t>SEGRETERIA ST. DI  LETTERE E SC. FORMAZIONE</t>
  </si>
  <si>
    <t xml:space="preserve">Segreteria Studenti di Lettere e Scienze della Formazione </t>
  </si>
  <si>
    <t>SEGRETERIA ST.  DI PSICOLOGIA E SC. SOCIALI.</t>
  </si>
  <si>
    <t>Segreteria Studenti in Psicologia e Scienze Sociali</t>
  </si>
  <si>
    <t>SETTORE DIRITTO ALLO STUDIO, DISABILITA'</t>
  </si>
  <si>
    <t>Settore Orientamento, Tutorato, Placement, Diritto allo Studio e Disabilità</t>
  </si>
  <si>
    <t>SETTORE ORIENTAMENTO IN ENTRATA E TUTORATO</t>
  </si>
  <si>
    <t>SETTORE INTERNAZIONALIZZAZIONE E ERASMUS</t>
  </si>
  <si>
    <t>Settore Erasmus (chiave 1)</t>
  </si>
  <si>
    <t>DIVISIONE 4 - OFFERTA FORMATIVA E POST LAUREAM</t>
  </si>
  <si>
    <t>SETTORE PROGRAMMAZIONE DIDATTICA DELLA SCUOLA DELLE SCIENZE ECONOMICHE, AZIENDALI, GIURIDICHE E SOCIOLOGICHE</t>
  </si>
  <si>
    <t>Scuola delle Scienze Economiche, Aziendali, Giuridiche e Sociologiche</t>
  </si>
  <si>
    <t>SETTORE PROGRAMMAZIONE DIDATTICA CORSI DI LAUREA SCUOLA DI MEDICINA E SCIENZE DELLA SALUTE</t>
  </si>
  <si>
    <t>Scuola di Medicina e Scienze della Salute</t>
  </si>
  <si>
    <t>SETTORE PROGRAMMAZIONE DIDATTICA CORSI SCUOLE DI SPECIALIZZAZIONE AREA MEDICA E NON MEDICA</t>
  </si>
  <si>
    <t>SETTORE PROGRAMMAZIONE E COORDINAMENTO DELLA DIDATTICA</t>
  </si>
  <si>
    <t>Settore Programmazione e Valutazione della Didattica e della Ricerca</t>
  </si>
  <si>
    <t xml:space="preserve">SETTORE CORSI POST LAUREAM </t>
  </si>
  <si>
    <t>Settore Corsi Post Lauream (TFA - PAS - MASTER - PERFEZIONAMENTO / AGGIORNAMENTO / FORMAZIONE)</t>
  </si>
  <si>
    <t>SETTORE SCUOLA DI SPECIALIZZAZIONE ED ESAMI DI STATO</t>
  </si>
  <si>
    <t>Settore Scuola di Specializzazione ed Esame di Stato</t>
  </si>
  <si>
    <t>DIVISIONE 5 - RICERCA</t>
  </si>
  <si>
    <t>SETTORE PROGRAMMAZIONE DELLA RICERCA</t>
  </si>
  <si>
    <t>SETTORE PROGETTI NAZIONALI E EUROPEI</t>
  </si>
  <si>
    <t>Settore Progetti Europei e Nazionali</t>
  </si>
  <si>
    <t>SETTORE GESTIONE DOTTORATI, ASSEGNI E BORSE DI RICERCA</t>
  </si>
  <si>
    <t>DIRIGENTE PROGRAMMAZIONE ECONOMICA, BILANCIO, PATRIMONIO E CONTROLLO DI GESTIONE</t>
  </si>
  <si>
    <t>Area Programmazione Economica, Bilancio, Patrimonio e Controllo di Gestione</t>
  </si>
  <si>
    <t>da eliminare</t>
  </si>
  <si>
    <t>DIVISIONE 6 - DIVISIONE ORGANIZZAZIONE, GESTIONE ESECUTIVA E MONITORAGGIO PIANO INTEGRATO (PREVENZIONE CORRUZIONE - TRASPARENZA - PERFORMANCE)</t>
  </si>
  <si>
    <t>SETTORE ANTICORRUZIONE, TRASPARENZA E PRIVACY</t>
  </si>
  <si>
    <t>SETTORE PERFORMANCE</t>
  </si>
  <si>
    <t>Settore Performance</t>
  </si>
  <si>
    <t>DIVISIONE 7 - BILANCIO, CONTABILITA' E CONTROLLO DI GESTIONE</t>
  </si>
  <si>
    <t>Divisione 7 Bilancio, Contabilità e Controllo di Gestione</t>
  </si>
  <si>
    <t>SETTORE TRATTAMENTI ECONOMICI E SERVIZIO PENSIONI</t>
  </si>
  <si>
    <t>Settore Trattamenti Economici e Servizio Pensioni</t>
  </si>
  <si>
    <t>SETTORE TRIBUTI</t>
  </si>
  <si>
    <t>SETTORE GESTIONE E RENDICONTAZIONE PROGETTI FINANZIATI, INTERRELAZIONE STRUTTURE DECENTRATE E PARTECIPATE</t>
  </si>
  <si>
    <t>SETTORE CONTABILITA</t>
  </si>
  <si>
    <t>Settore Contabilità</t>
  </si>
  <si>
    <t>SETTORE BILANCIO E CONTROLLO DI GESTIONE</t>
  </si>
  <si>
    <t>SETTORE AUDIT INTERNO</t>
  </si>
  <si>
    <t>Settore Audit Interno</t>
  </si>
  <si>
    <t xml:space="preserve">DIVISIONE 8 - GESTIONE DEL PATRIMONIO </t>
  </si>
  <si>
    <t>SETTORE GARE PER ACQUISTI SERVIZI E FORNITURE SOTTO SOGLIA</t>
  </si>
  <si>
    <t>SETTORE PATRIMONIO MOBILIARE, LOGISTICA, ECONOMATO, MOBILITY MANAGEMENT E GESTIONE ESECUTIVA CONTRATTI</t>
  </si>
  <si>
    <t>SETTORE COORDINAMENTO, APPROVVIGIONAMENTI E LOGISTICA LABORATORI, STRUTTURE DIDATTICOSCIENTIFICHE E AULE (UP)</t>
  </si>
  <si>
    <t>Settore Gestione Spazi per la Didattica</t>
  </si>
  <si>
    <t>STABULARIO</t>
  </si>
  <si>
    <t>Stabulario Cesi-MeT</t>
  </si>
  <si>
    <t>cesimet va qui?</t>
  </si>
  <si>
    <t>DIVISIONE 9 - INFORMATICA</t>
  </si>
  <si>
    <t>SETTORE RETI</t>
  </si>
  <si>
    <t>Settore Reti, Sistemi e Progettazione Web</t>
  </si>
  <si>
    <t>SETTORE SISTERMI INFORMATIVI, INNOVAZIONE TECNOLOGICA E SICUREZZA INFORMATICA</t>
  </si>
  <si>
    <t>Settore Sistemi Informativi e Innovazione Tecnologica</t>
  </si>
  <si>
    <t>SETTORE TELEFONIA</t>
  </si>
  <si>
    <t>SETTORE TELEDIDATTICA, E-LEARNING E VIDEOCONFERENZE</t>
  </si>
  <si>
    <t>SETTORE HELP DESK</t>
  </si>
  <si>
    <t>Settore Help Desk - Chieti</t>
  </si>
  <si>
    <t>Settore Help Desk - Pescara</t>
  </si>
  <si>
    <t>SETTORE GESTIONE WEB DI ATENEO E SITI FEDERATI</t>
  </si>
  <si>
    <t>Settore Gestione Web</t>
  </si>
  <si>
    <t>SETTORE SUPPORTO INFORMATICADIPARTIMENTI, CENTRI E BIBLIOTECHE</t>
  </si>
  <si>
    <t>DIVISIONE 1 - AFFARI LEGALI</t>
  </si>
  <si>
    <t>SETTORE ATTIVITA' ISTITUZIONALI, CONVENZIONI DI ATENEO</t>
  </si>
  <si>
    <t>SETTORE CONTENZIOSI E CESSIONE DEL CREDITO</t>
  </si>
  <si>
    <t>Area Affari Legali</t>
  </si>
  <si>
    <t>SETTORE NORMATIVA DI ATENEO</t>
  </si>
  <si>
    <t>SETTORE RAPPORTI CON IL PUBBLICO E ACCESSO AGLI ATTI</t>
  </si>
  <si>
    <t>Ufficio Rapporti con il Pubblico</t>
  </si>
  <si>
    <t>DIVISIONE 10 - BIBLIOTECHE</t>
  </si>
  <si>
    <t>BIBLIOTECA POLO CHIETI - MEDICO SCIENTIFICA</t>
  </si>
  <si>
    <t>Biblioteca Polo Chieti - Medico Scientifica</t>
  </si>
  <si>
    <t>BIBLIOTECA POLO CHIETI - ETTORE PARATORE</t>
  </si>
  <si>
    <t>Biblioteca Polo Chieti - Ettore Paratore</t>
  </si>
  <si>
    <t>BIBLIOTECA POLO PESCARA</t>
  </si>
  <si>
    <t>Biblioteca Polo Pescara</t>
  </si>
  <si>
    <t>DIRIGENTE PROGRAMMAZIONE STRATEGICA, TERZA MISSIONE E INTERNAZIONALIZZAZIONE</t>
  </si>
  <si>
    <t>DIVISIONE 11 - INTERVENTI STRATEGICI DI ATENEO</t>
  </si>
  <si>
    <t>SETTORE PIANIFICAZIONE TRIENNALE, PROGRAMMAZIONE, MONITORAGGIO INDICATORI</t>
  </si>
  <si>
    <t>PROGETTI STRATEGICI DI ATENEO</t>
  </si>
  <si>
    <t>GREEN OFFICE</t>
  </si>
  <si>
    <t>DIVISIONE 12 - TERZA MISSIONE E INTERNAZIONALIZZAZIONE</t>
  </si>
  <si>
    <t>SETTORE CAREER SERVICE E PLACEMENT</t>
  </si>
  <si>
    <t>TRASFERIMENTO TECNOLOGICO</t>
  </si>
  <si>
    <t>ENGAGEMENT E FORMAZIONE CONTINUA - MUSEO</t>
  </si>
  <si>
    <t>Museo Universitario</t>
  </si>
  <si>
    <t>DIVISONE 14 - DIREZIONE PER LO SVILUPPO ED IL POTENZIAMENTO EDILIZIO</t>
  </si>
  <si>
    <t>GARE FORNITURE E SERVIZI SOPRA SOGLIA</t>
  </si>
  <si>
    <t>GARE LAVORI PUBBLICI SOPRA SOGLIA</t>
  </si>
  <si>
    <t>PREVENZIONE E SICUREZZA SUL LAVORO</t>
  </si>
  <si>
    <t>Settore Prevenzione e Sicurezza sul lavoro</t>
  </si>
  <si>
    <t>SETTORE PROGETTAZIONE, SVILUPPO EDILIZIO E PATRIMONIO IMMOBILIARE E GESTIONE ESECUTIVA CONTRATTI</t>
  </si>
  <si>
    <t>Settore Progettazione e sviluppo edilizio</t>
  </si>
  <si>
    <t>Settore Patrimonio Immobiliare, procedure per bandi e acquisti sotto soglia Pubblici Appalti - Centrale MEPA</t>
  </si>
  <si>
    <t>SETTORE SERVIZI DA GLOBAL SERVICE, MANUTENZIONE ORDINARIA E STRAORDINARIA</t>
  </si>
  <si>
    <t>Settore servizi da Global Service, manutenzione ordinaria e straordinaria</t>
  </si>
  <si>
    <t>SETTORE GARE PER LAVORI SOTTO SOGLIA</t>
  </si>
  <si>
    <t>DIVISIONE DIPARTIMENTI AREA POLITECNICA ED ECONOMICA</t>
  </si>
  <si>
    <t>ARCHITETTURA</t>
  </si>
  <si>
    <t>Dipartimento di Architettura</t>
  </si>
  <si>
    <t>INGEGNERIA E GEOLOGIA</t>
  </si>
  <si>
    <t>Dipartimento di Ingegneria e Geologia</t>
  </si>
  <si>
    <t>ECONOMIA</t>
  </si>
  <si>
    <t>Dipartimento di Economia</t>
  </si>
  <si>
    <t>ECONOMIA AZIENDALE</t>
  </si>
  <si>
    <t>Dipartimento di Economia Aziendale</t>
  </si>
  <si>
    <t>DIVISIONE DIPARTIMENTI AREA UMANISTICA E SOCIALE</t>
  </si>
  <si>
    <t>LETTERE, ARTI E SCIENZE SOCIALI</t>
  </si>
  <si>
    <t>Dipartimento di Lettere, Arti e Scienze Sociali</t>
  </si>
  <si>
    <t>LINGUE LETTERATURE E CULTURE MODERNE</t>
  </si>
  <si>
    <t>Dipartimento di Lingue, Letterature e Culture Moderne</t>
  </si>
  <si>
    <t>SCIENZE FILOSOFICHE, PEDAGOGICHE ED ECONOMICHE-QUANTITATIVE</t>
  </si>
  <si>
    <t>Dip.Scienze Filosofiche, Pedagogiche ed Economico-Quantitative</t>
  </si>
  <si>
    <t>SCIENZE GIURIDICHE E SOCIALI</t>
  </si>
  <si>
    <t>Dipartimento di Scienze Giuridiche e Sociali</t>
  </si>
  <si>
    <t>CENTRO LINGUISTICO DI ATENEO</t>
  </si>
  <si>
    <t>Centro Linguistico di Ateneo</t>
  </si>
  <si>
    <t>DIVISIONE DIPARTIMENTI AREA MEDICA</t>
  </si>
  <si>
    <t>SCIENZE MEDICHE, ORALI E BIOTECNOLOGICHE</t>
  </si>
  <si>
    <t>Dipartimento di Scienze Mediche, Orali e Biotecnologiche</t>
  </si>
  <si>
    <t>MEDICINA E SCIENZE DELL'INVECCHIAMENTO</t>
  </si>
  <si>
    <t>Dip. di Medicina e Scienze dell'Invecchiamento</t>
  </si>
  <si>
    <t>TECNOLOGIE INNOVATIVE IN MEDICINA &amp; ODONTOIATRIA</t>
  </si>
  <si>
    <t>Dipartimento di Tecnlogie Innovative in Medicina &amp; Odontoiatria</t>
  </si>
  <si>
    <t>nuovo</t>
  </si>
  <si>
    <t>CAST (centro di studi e tecnologie avanzate)</t>
  </si>
  <si>
    <t>DIVISIONE DIPARTIMENTI AREA PSICOLOGICA, NEUROSCIENTIFICA E FARMACEUTICA</t>
  </si>
  <si>
    <t>SCIENZE PSICOLOGICHE, DELLA SALUTE E DEL TERRITORIO</t>
  </si>
  <si>
    <t>Dip.di Scienze Psicologiche, della Salute e del Territorio</t>
  </si>
  <si>
    <t>FARMACIA</t>
  </si>
  <si>
    <t>Dipartimento di Farmacia</t>
  </si>
  <si>
    <t>NEUROSCIENZE E IMAGING</t>
  </si>
  <si>
    <t>Dipartimento di Neuroscienze, Imaging e Scienze Cliniche</t>
  </si>
  <si>
    <t>ITAB</t>
  </si>
  <si>
    <t>Totale complessivo vecchio</t>
  </si>
  <si>
    <t>totale complessivo calcolato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</si>
</sst>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&quot; €&quot;"/>
    <numFmt numFmtId="165" formatCode="_-* #,##0&quot; €&quot;_-;\-* #,##0&quot; €&quot;_-;_-* \-??&quot; 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rgb="FF000000"/>
      <name val="Arial Narrow"/>
      <family val="2"/>
      <charset val="1"/>
    </font>
    <font>
      <b/>
      <sz val="15"/>
      <color rgb="FF000000"/>
      <name val="Arial Narrow"/>
      <family val="2"/>
      <charset val="1"/>
    </font>
    <font>
      <b/>
      <sz val="15"/>
      <color rgb="FF000000"/>
      <name val="Calibri"/>
      <family val="2"/>
      <charset val="1"/>
    </font>
    <font>
      <b/>
      <sz val="8"/>
      <color rgb="FF00B050"/>
      <name val="Arial Narrow"/>
      <family val="2"/>
      <charset val="1"/>
    </font>
    <font>
      <sz val="8"/>
      <name val="Arial Narrow"/>
      <family val="2"/>
      <charset val="1"/>
    </font>
    <font>
      <b/>
      <sz val="8"/>
      <color rgb="FFFF0000"/>
      <name val="Arial Narrow"/>
      <family val="2"/>
      <charset val="1"/>
    </font>
    <font>
      <strike/>
      <sz val="8"/>
      <name val="Arial Narrow"/>
      <family val="2"/>
      <charset val="1"/>
    </font>
    <font>
      <b/>
      <sz val="8"/>
      <color rgb="FF0070C0"/>
      <name val="Arial Narrow"/>
      <family val="2"/>
      <charset val="1"/>
    </font>
    <font>
      <sz val="8"/>
      <color rgb="FFFF0000"/>
      <name val="Arial Narrow"/>
      <family val="2"/>
      <charset val="1"/>
    </font>
    <font>
      <i/>
      <sz val="8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92D050"/>
        <bgColor rgb="FFA9D18E"/>
      </patternFill>
    </fill>
    <fill>
      <patternFill patternType="solid">
        <fgColor rgb="FFA9D18E"/>
        <bgColor rgb="FF92D05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textRotation="90" wrapText="1"/>
    </xf>
    <xf numFmtId="10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2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2" xfId="3" applyFont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3" xfId="3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 applyProtection="1">
      <alignment vertical="center" wrapText="1"/>
    </xf>
    <xf numFmtId="165" fontId="3" fillId="0" borderId="0" xfId="0" applyNumberFormat="1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7" fillId="4" borderId="0" xfId="3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10" fontId="11" fillId="0" borderId="1" xfId="2" applyNumberFormat="1" applyFont="1" applyBorder="1" applyAlignment="1" applyProtection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4" borderId="1" xfId="0" applyFont="1" applyFill="1" applyBorder="1" applyAlignment="1">
      <alignment vertical="center"/>
    </xf>
    <xf numFmtId="10" fontId="3" fillId="3" borderId="1" xfId="2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4">
    <cellStyle name="Normale" xfId="0" builtinId="0"/>
    <cellStyle name="Percentuale" xfId="2" builtinId="5"/>
    <cellStyle name="Testo descrittivo" xfId="3" builtinId="53"/>
    <cellStyle name="Valuta" xfId="1" builtinId="4"/>
  </cellStyles>
  <dxfs count="12"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tabSelected="1" workbookViewId="0">
      <selection activeCell="A38" sqref="A38"/>
    </sheetView>
  </sheetViews>
  <sheetFormatPr defaultRowHeight="15" x14ac:dyDescent="0.25"/>
  <cols>
    <col min="1" max="1" width="9.140625" style="1"/>
    <col min="2" max="2" width="9.140625" style="2"/>
    <col min="3" max="3" width="25.5703125" style="24" customWidth="1"/>
    <col min="4" max="4" width="9.140625" style="2"/>
    <col min="5" max="5" width="10.28515625" style="24" customWidth="1"/>
    <col min="6" max="10" width="9.140625" style="1"/>
    <col min="11" max="11" width="9.140625" style="2"/>
    <col min="12" max="12" width="9.140625" style="23"/>
    <col min="13" max="13" width="13.42578125" style="78" customWidth="1"/>
    <col min="14" max="14" width="9.140625" style="23"/>
    <col min="15" max="15" width="10.7109375" style="78" customWidth="1"/>
    <col min="16" max="16" width="9.140625" style="23"/>
    <col min="17" max="17" width="12.28515625" style="78" customWidth="1"/>
    <col min="18" max="18" width="9.140625" style="23"/>
    <col min="19" max="20" width="9.140625" style="2"/>
    <col min="21" max="22" width="9.140625" style="24"/>
    <col min="23" max="23" width="9.140625" style="2"/>
  </cols>
  <sheetData>
    <row r="1" spans="1:25" ht="130.5" customHeight="1" x14ac:dyDescent="0.25"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5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11" spans="1:25" s="9" customFormat="1" ht="48" customHeight="1" x14ac:dyDescent="0.3">
      <c r="A11" s="4"/>
      <c r="B11" s="5"/>
      <c r="C11" s="6" t="s">
        <v>1</v>
      </c>
      <c r="D11" s="5"/>
      <c r="E11" s="81" t="s">
        <v>2</v>
      </c>
      <c r="F11" s="81"/>
      <c r="G11" s="81"/>
      <c r="H11" s="81"/>
      <c r="I11" s="81"/>
      <c r="J11" s="81"/>
      <c r="K11" s="81"/>
      <c r="L11" s="7"/>
      <c r="M11" s="8"/>
      <c r="N11" s="7"/>
      <c r="O11" s="8"/>
      <c r="P11" s="7"/>
      <c r="Q11" s="8"/>
      <c r="R11" s="7"/>
      <c r="S11" s="5"/>
      <c r="T11" s="5"/>
      <c r="U11" s="6"/>
      <c r="V11" s="6"/>
      <c r="W11" s="5"/>
    </row>
    <row r="12" spans="1:25" ht="114.75" x14ac:dyDescent="0.25">
      <c r="A12" s="10"/>
      <c r="B12" s="3"/>
      <c r="C12" s="11"/>
      <c r="D12" s="3"/>
      <c r="E12" s="3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2">
        <v>2021</v>
      </c>
      <c r="K12" s="3" t="s">
        <v>8</v>
      </c>
      <c r="L12" s="13"/>
      <c r="M12" s="14" t="s">
        <v>9</v>
      </c>
      <c r="N12" s="13"/>
      <c r="O12" s="14" t="s">
        <v>10</v>
      </c>
      <c r="P12" s="13"/>
      <c r="Q12" s="14" t="s">
        <v>11</v>
      </c>
      <c r="R12" s="13"/>
      <c r="S12" s="3"/>
      <c r="T12" s="3"/>
      <c r="U12" s="3"/>
      <c r="V12" s="3"/>
      <c r="W12" s="3"/>
    </row>
    <row r="13" spans="1:25" s="25" customFormat="1" ht="65.25" customHeight="1" x14ac:dyDescent="0.25">
      <c r="A13" s="15"/>
      <c r="B13" s="2"/>
      <c r="C13" s="16" t="s">
        <v>12</v>
      </c>
      <c r="D13" s="2"/>
      <c r="E13" s="17" t="s">
        <v>13</v>
      </c>
      <c r="F13" s="18">
        <v>315.5</v>
      </c>
      <c r="G13" s="18">
        <v>631</v>
      </c>
      <c r="H13" s="19">
        <v>7.5841346153846204E-2</v>
      </c>
      <c r="I13" s="20">
        <f>H13*I$129</f>
        <v>474.60092397836581</v>
      </c>
      <c r="J13" s="21" t="s">
        <v>14</v>
      </c>
      <c r="K13" s="22"/>
      <c r="L13" s="23"/>
      <c r="M13" s="20" t="str">
        <f>IF(A13="NO","-",IF(E13&gt;0,"-",50))</f>
        <v>-</v>
      </c>
      <c r="N13" s="23"/>
      <c r="O13" s="20"/>
      <c r="P13" s="23"/>
      <c r="Q13" s="82">
        <f>T23</f>
        <v>595.982142857143</v>
      </c>
      <c r="R13" s="23"/>
      <c r="S13" s="2"/>
      <c r="T13" s="2"/>
      <c r="U13" s="24"/>
      <c r="V13" s="24"/>
      <c r="W13" s="2"/>
    </row>
    <row r="14" spans="1:25" ht="65.25" customHeight="1" x14ac:dyDescent="0.25">
      <c r="A14" s="15"/>
      <c r="C14" s="26" t="s">
        <v>15</v>
      </c>
      <c r="E14" s="17" t="s">
        <v>16</v>
      </c>
      <c r="F14" s="18">
        <v>318.5</v>
      </c>
      <c r="G14" s="18">
        <v>637</v>
      </c>
      <c r="H14" s="19">
        <v>7.6562500000000006E-2</v>
      </c>
      <c r="I14" s="20">
        <f>H14*I$129</f>
        <v>479.11376953125017</v>
      </c>
      <c r="J14" s="21" t="s">
        <v>14</v>
      </c>
      <c r="K14" s="22"/>
      <c r="M14" s="20" t="str">
        <f>IF(A14="NO","-",IF(E14&gt;0,"-",50))</f>
        <v>-</v>
      </c>
      <c r="O14" s="20"/>
      <c r="Q14" s="82"/>
    </row>
    <row r="15" spans="1:25" s="36" customFormat="1" ht="30" customHeight="1" x14ac:dyDescent="0.25">
      <c r="A15" s="27"/>
      <c r="B15" s="28"/>
      <c r="C15" s="29"/>
      <c r="D15" s="28"/>
      <c r="E15" s="30"/>
      <c r="F15" s="31"/>
      <c r="G15" s="31"/>
      <c r="H15" s="32"/>
      <c r="I15" s="33"/>
      <c r="J15" s="34"/>
      <c r="K15" s="28"/>
      <c r="L15" s="35"/>
      <c r="M15" s="33"/>
      <c r="N15" s="35"/>
      <c r="O15" s="33"/>
      <c r="P15" s="35"/>
      <c r="Q15" s="33"/>
      <c r="R15" s="35"/>
      <c r="S15" s="28"/>
      <c r="T15" s="28"/>
      <c r="U15" s="30"/>
      <c r="V15" s="30"/>
      <c r="W15" s="28"/>
    </row>
    <row r="16" spans="1:25" s="25" customFormat="1" ht="35.25" customHeight="1" x14ac:dyDescent="0.25">
      <c r="A16" s="15"/>
      <c r="B16" s="2"/>
      <c r="C16" s="37" t="s">
        <v>17</v>
      </c>
      <c r="D16" s="2"/>
      <c r="E16" s="38" t="s">
        <v>18</v>
      </c>
      <c r="F16" s="39">
        <v>0</v>
      </c>
      <c r="G16" s="39">
        <v>0</v>
      </c>
      <c r="H16" s="40">
        <v>0</v>
      </c>
      <c r="I16" s="41">
        <f>H16*I$129</f>
        <v>0</v>
      </c>
      <c r="J16" s="42" t="s">
        <v>19</v>
      </c>
      <c r="K16" s="43"/>
      <c r="L16" s="23"/>
      <c r="M16" s="44">
        <v>50</v>
      </c>
      <c r="N16" s="23"/>
      <c r="O16" s="45" t="str">
        <f t="shared" ref="O16:O79" si="0">IF(M16=50,"-",F16/$T$33)</f>
        <v>-</v>
      </c>
      <c r="P16" s="23"/>
      <c r="Q16" s="46">
        <f t="shared" ref="Q16:Q79" si="1">IF(M16=50,50,ROUND(O16*$T$30,2))</f>
        <v>50</v>
      </c>
      <c r="R16" s="23"/>
      <c r="S16" s="2" t="s">
        <v>20</v>
      </c>
      <c r="T16" s="47">
        <v>267000</v>
      </c>
      <c r="U16" s="24"/>
      <c r="V16" s="24"/>
      <c r="W16" s="2"/>
      <c r="Y16" s="48"/>
    </row>
    <row r="17" spans="1:25" s="25" customFormat="1" ht="50.25" customHeight="1" x14ac:dyDescent="0.25">
      <c r="A17" s="15"/>
      <c r="B17" s="2"/>
      <c r="C17" s="16" t="s">
        <v>21</v>
      </c>
      <c r="D17" s="2"/>
      <c r="E17" s="49" t="s">
        <v>22</v>
      </c>
      <c r="F17" s="50">
        <v>4.8333333333333304</v>
      </c>
      <c r="G17" s="50">
        <v>9.6666666666666696</v>
      </c>
      <c r="H17" s="51">
        <v>1.16185897435897E-3</v>
      </c>
      <c r="I17" s="52">
        <f>H17*I$129</f>
        <v>7.2706956129807443</v>
      </c>
      <c r="J17" s="53" t="s">
        <v>19</v>
      </c>
      <c r="K17" s="22"/>
      <c r="L17" s="23"/>
      <c r="M17" s="54">
        <v>50</v>
      </c>
      <c r="N17" s="23"/>
      <c r="O17" s="55" t="str">
        <f t="shared" si="0"/>
        <v>-</v>
      </c>
      <c r="P17" s="23"/>
      <c r="Q17" s="46">
        <f t="shared" si="1"/>
        <v>50</v>
      </c>
      <c r="R17" s="23"/>
      <c r="S17" s="2" t="s">
        <v>23</v>
      </c>
      <c r="T17" s="2">
        <v>22.4</v>
      </c>
      <c r="U17" s="24"/>
      <c r="V17" s="24"/>
      <c r="W17" s="2"/>
      <c r="Y17" s="48"/>
    </row>
    <row r="18" spans="1:25" s="25" customFormat="1" ht="53.25" customHeight="1" x14ac:dyDescent="0.25">
      <c r="A18" s="15"/>
      <c r="B18" s="2"/>
      <c r="C18" s="16" t="s">
        <v>24</v>
      </c>
      <c r="D18" s="2"/>
      <c r="E18" s="17" t="s">
        <v>25</v>
      </c>
      <c r="F18" s="18">
        <v>9</v>
      </c>
      <c r="G18" s="18">
        <v>18</v>
      </c>
      <c r="H18" s="19">
        <v>2.1634615384615399E-3</v>
      </c>
      <c r="I18" s="20">
        <f>H18*I$129</f>
        <v>13.538536658653859</v>
      </c>
      <c r="J18" s="21" t="s">
        <v>14</v>
      </c>
      <c r="K18" s="22"/>
      <c r="L18" s="23"/>
      <c r="M18" s="54">
        <v>50</v>
      </c>
      <c r="N18" s="23"/>
      <c r="O18" s="55" t="str">
        <f t="shared" si="0"/>
        <v>-</v>
      </c>
      <c r="P18" s="23"/>
      <c r="Q18" s="46">
        <f t="shared" si="1"/>
        <v>50</v>
      </c>
      <c r="R18" s="23"/>
      <c r="S18" s="2" t="s">
        <v>26</v>
      </c>
      <c r="T18" s="56">
        <f>T16/T17</f>
        <v>11919.642857142859</v>
      </c>
      <c r="U18" s="24"/>
      <c r="V18" s="24"/>
      <c r="W18" s="2"/>
      <c r="Y18" s="48"/>
    </row>
    <row r="19" spans="1:25" s="25" customFormat="1" ht="30" customHeight="1" x14ac:dyDescent="0.25">
      <c r="A19" s="15"/>
      <c r="B19" s="2"/>
      <c r="C19" s="16" t="s">
        <v>27</v>
      </c>
      <c r="D19" s="2"/>
      <c r="E19" s="17"/>
      <c r="F19" s="21"/>
      <c r="G19" s="21"/>
      <c r="H19" s="21"/>
      <c r="I19" s="21"/>
      <c r="J19" s="21"/>
      <c r="K19" s="22"/>
      <c r="L19" s="23"/>
      <c r="M19" s="20">
        <f t="shared" ref="M19:M27" si="2">IF(A19="NO","-",IF(E19&gt;0,"-",50))</f>
        <v>50</v>
      </c>
      <c r="N19" s="23"/>
      <c r="O19" s="57" t="str">
        <f t="shared" si="0"/>
        <v>-</v>
      </c>
      <c r="P19" s="23"/>
      <c r="Q19" s="46">
        <f t="shared" si="1"/>
        <v>50</v>
      </c>
      <c r="R19" s="23"/>
      <c r="S19" s="2" t="s">
        <v>28</v>
      </c>
      <c r="T19" s="56">
        <f>T18*2</f>
        <v>23839.285714285717</v>
      </c>
      <c r="U19" s="24"/>
      <c r="V19" s="24"/>
      <c r="W19" s="2"/>
      <c r="Y19" s="48"/>
    </row>
    <row r="20" spans="1:25" s="25" customFormat="1" ht="48.75" customHeight="1" x14ac:dyDescent="0.25">
      <c r="A20" s="10"/>
      <c r="B20" s="2"/>
      <c r="C20" s="16" t="s">
        <v>29</v>
      </c>
      <c r="D20" s="2"/>
      <c r="E20" s="17" t="s">
        <v>30</v>
      </c>
      <c r="F20" s="18">
        <v>74.1666666666667</v>
      </c>
      <c r="G20" s="18">
        <v>148.333333333333</v>
      </c>
      <c r="H20" s="19">
        <v>1.7828525641025599E-2</v>
      </c>
      <c r="I20" s="20">
        <f>H20*I$129</f>
        <v>111.56757061298053</v>
      </c>
      <c r="J20" s="21" t="s">
        <v>14</v>
      </c>
      <c r="K20" s="22"/>
      <c r="L20" s="23"/>
      <c r="M20" s="20" t="str">
        <f t="shared" si="2"/>
        <v>-</v>
      </c>
      <c r="N20" s="23"/>
      <c r="O20" s="57">
        <f t="shared" si="0"/>
        <v>2.1117089277358999E-2</v>
      </c>
      <c r="P20" s="23"/>
      <c r="Q20" s="46">
        <f t="shared" si="1"/>
        <v>93.08</v>
      </c>
      <c r="R20" s="23"/>
      <c r="S20" s="2"/>
      <c r="T20" s="2"/>
      <c r="U20" s="24"/>
      <c r="V20" s="24"/>
      <c r="W20" s="2"/>
      <c r="Y20" s="48"/>
    </row>
    <row r="21" spans="1:25" s="25" customFormat="1" ht="47.25" customHeight="1" x14ac:dyDescent="0.25">
      <c r="A21" s="15"/>
      <c r="B21" s="2"/>
      <c r="C21" s="16" t="s">
        <v>31</v>
      </c>
      <c r="D21" s="2"/>
      <c r="E21" s="17" t="s">
        <v>32</v>
      </c>
      <c r="F21" s="18">
        <v>34.3333333333333</v>
      </c>
      <c r="G21" s="18">
        <v>68.6666666666667</v>
      </c>
      <c r="H21" s="19">
        <v>8.2532051282051301E-3</v>
      </c>
      <c r="I21" s="20">
        <f>H21*I$129</f>
        <v>51.647010216346182</v>
      </c>
      <c r="J21" s="21" t="s">
        <v>14</v>
      </c>
      <c r="K21" s="22"/>
      <c r="L21" s="23"/>
      <c r="M21" s="20" t="str">
        <f t="shared" si="2"/>
        <v>-</v>
      </c>
      <c r="N21" s="23"/>
      <c r="O21" s="57">
        <f t="shared" si="0"/>
        <v>9.7755514407549381E-3</v>
      </c>
      <c r="P21" s="23"/>
      <c r="Q21" s="46">
        <f t="shared" si="1"/>
        <v>43.09</v>
      </c>
      <c r="R21" s="23"/>
      <c r="S21" s="2" t="s">
        <v>33</v>
      </c>
      <c r="T21" s="56">
        <f>T18*0.75</f>
        <v>8939.7321428571449</v>
      </c>
      <c r="U21" s="58">
        <f>T21*T17</f>
        <v>200250.00000000003</v>
      </c>
      <c r="V21" s="24" t="s">
        <v>34</v>
      </c>
      <c r="W21" s="59">
        <f>U21*0.3</f>
        <v>60075.000000000007</v>
      </c>
      <c r="Y21" s="48"/>
    </row>
    <row r="22" spans="1:25" s="25" customFormat="1" ht="36" customHeight="1" x14ac:dyDescent="0.25">
      <c r="A22" s="15"/>
      <c r="B22" s="2"/>
      <c r="C22" s="16" t="s">
        <v>35</v>
      </c>
      <c r="D22" s="2"/>
      <c r="E22" s="17"/>
      <c r="F22" s="21"/>
      <c r="G22" s="21"/>
      <c r="H22" s="21"/>
      <c r="I22" s="21"/>
      <c r="J22" s="21"/>
      <c r="K22" s="22"/>
      <c r="L22" s="23"/>
      <c r="M22" s="20">
        <f t="shared" si="2"/>
        <v>50</v>
      </c>
      <c r="N22" s="23"/>
      <c r="O22" s="57" t="str">
        <f t="shared" si="0"/>
        <v>-</v>
      </c>
      <c r="P22" s="23"/>
      <c r="Q22" s="46">
        <f t="shared" si="1"/>
        <v>50</v>
      </c>
      <c r="R22" s="23"/>
      <c r="S22" s="2" t="s">
        <v>36</v>
      </c>
      <c r="T22" s="56">
        <f>T18*0.2</f>
        <v>2383.928571428572</v>
      </c>
      <c r="U22" s="58">
        <f>T22*T17</f>
        <v>53400.000000000007</v>
      </c>
      <c r="V22" s="24"/>
      <c r="W22" s="2"/>
      <c r="Y22" s="48"/>
    </row>
    <row r="23" spans="1:25" s="25" customFormat="1" ht="36.75" customHeight="1" x14ac:dyDescent="0.25">
      <c r="A23" s="60"/>
      <c r="B23" s="2"/>
      <c r="C23" s="16" t="s">
        <v>37</v>
      </c>
      <c r="D23" s="2"/>
      <c r="E23" s="17" t="s">
        <v>38</v>
      </c>
      <c r="F23" s="18">
        <v>26.1666666666667</v>
      </c>
      <c r="G23" s="18">
        <v>52.3333333333333</v>
      </c>
      <c r="H23" s="19">
        <v>6.2900641025641002E-3</v>
      </c>
      <c r="I23" s="20">
        <f>H23*I$129</f>
        <v>39.36204176682692</v>
      </c>
      <c r="J23" s="21" t="s">
        <v>14</v>
      </c>
      <c r="K23" s="22"/>
      <c r="L23" s="23"/>
      <c r="M23" s="20" t="str">
        <f t="shared" si="2"/>
        <v>-</v>
      </c>
      <c r="N23" s="23"/>
      <c r="O23" s="57">
        <f t="shared" si="0"/>
        <v>7.4502989135850914E-3</v>
      </c>
      <c r="P23" s="23"/>
      <c r="Q23" s="46">
        <f t="shared" si="1"/>
        <v>32.840000000000003</v>
      </c>
      <c r="R23" s="23"/>
      <c r="S23" s="2" t="s">
        <v>39</v>
      </c>
      <c r="T23" s="56">
        <f>T18*0.05</f>
        <v>595.982142857143</v>
      </c>
      <c r="U23" s="58">
        <f>T23*T17</f>
        <v>13350.000000000002</v>
      </c>
      <c r="V23" s="24"/>
      <c r="W23" s="2"/>
      <c r="Y23" s="48"/>
    </row>
    <row r="24" spans="1:25" s="25" customFormat="1" ht="30" customHeight="1" x14ac:dyDescent="0.25">
      <c r="A24" s="15" t="s">
        <v>40</v>
      </c>
      <c r="B24" s="2"/>
      <c r="C24" s="61" t="s">
        <v>41</v>
      </c>
      <c r="D24" s="2"/>
      <c r="E24" s="17"/>
      <c r="F24" s="21"/>
      <c r="G24" s="21"/>
      <c r="H24" s="21"/>
      <c r="I24" s="21"/>
      <c r="J24" s="21"/>
      <c r="K24" s="22"/>
      <c r="L24" s="23"/>
      <c r="M24" s="20" t="str">
        <f t="shared" si="2"/>
        <v>-</v>
      </c>
      <c r="N24" s="23"/>
      <c r="O24" s="57">
        <f t="shared" si="0"/>
        <v>0</v>
      </c>
      <c r="P24" s="23"/>
      <c r="Q24" s="46">
        <f t="shared" si="1"/>
        <v>0</v>
      </c>
      <c r="R24" s="23"/>
      <c r="S24" s="2"/>
      <c r="T24" s="2"/>
      <c r="U24" s="24"/>
      <c r="V24" s="24"/>
      <c r="W24" s="2"/>
      <c r="Y24" s="48"/>
    </row>
    <row r="25" spans="1:25" s="25" customFormat="1" ht="30" customHeight="1" x14ac:dyDescent="0.25">
      <c r="A25" s="15" t="s">
        <v>40</v>
      </c>
      <c r="B25" s="2"/>
      <c r="C25" s="62" t="s">
        <v>42</v>
      </c>
      <c r="D25" s="2"/>
      <c r="E25" s="17"/>
      <c r="F25" s="21"/>
      <c r="G25" s="21"/>
      <c r="H25" s="21"/>
      <c r="I25" s="21"/>
      <c r="J25" s="21"/>
      <c r="K25" s="22"/>
      <c r="L25" s="23"/>
      <c r="M25" s="20" t="str">
        <f t="shared" si="2"/>
        <v>-</v>
      </c>
      <c r="N25" s="23"/>
      <c r="O25" s="57">
        <f t="shared" si="0"/>
        <v>0</v>
      </c>
      <c r="P25" s="23"/>
      <c r="Q25" s="46">
        <f t="shared" si="1"/>
        <v>0</v>
      </c>
      <c r="R25" s="23"/>
      <c r="S25" s="1"/>
      <c r="T25" s="1"/>
      <c r="U25" s="24"/>
      <c r="V25" s="24"/>
      <c r="W25" s="2"/>
      <c r="Y25" s="48"/>
    </row>
    <row r="26" spans="1:25" s="25" customFormat="1" ht="38.25" customHeight="1" x14ac:dyDescent="0.25">
      <c r="A26" s="15"/>
      <c r="B26" s="2"/>
      <c r="C26" s="16" t="s">
        <v>43</v>
      </c>
      <c r="D26" s="2"/>
      <c r="E26" s="17" t="s">
        <v>44</v>
      </c>
      <c r="F26" s="18">
        <v>70</v>
      </c>
      <c r="G26" s="18">
        <v>140</v>
      </c>
      <c r="H26" s="19">
        <v>1.68269230769231E-2</v>
      </c>
      <c r="I26" s="20">
        <f t="shared" ref="I26:I31" si="3">H26*I$129</f>
        <v>105.29972956730786</v>
      </c>
      <c r="J26" s="21" t="s">
        <v>14</v>
      </c>
      <c r="K26" s="22"/>
      <c r="L26" s="23"/>
      <c r="M26" s="20" t="str">
        <f t="shared" si="2"/>
        <v>-</v>
      </c>
      <c r="N26" s="23"/>
      <c r="O26" s="57">
        <f t="shared" si="0"/>
        <v>1.9930735947170281E-2</v>
      </c>
      <c r="P26" s="23"/>
      <c r="Q26" s="46">
        <f t="shared" si="1"/>
        <v>87.85</v>
      </c>
      <c r="R26" s="23"/>
      <c r="S26" s="2" t="s">
        <v>45</v>
      </c>
      <c r="T26" s="56">
        <f>T21-(T21*0.3)</f>
        <v>6257.8125000000018</v>
      </c>
      <c r="U26" s="58">
        <f>T26*T17</f>
        <v>140175.00000000003</v>
      </c>
      <c r="V26" s="24"/>
      <c r="W26" s="2"/>
      <c r="Y26" s="48"/>
    </row>
    <row r="27" spans="1:25" s="25" customFormat="1" ht="36.75" customHeight="1" x14ac:dyDescent="0.25">
      <c r="A27" s="15"/>
      <c r="B27" s="2"/>
      <c r="C27" s="16" t="s">
        <v>46</v>
      </c>
      <c r="D27" s="2"/>
      <c r="E27" s="17" t="s">
        <v>47</v>
      </c>
      <c r="F27" s="18">
        <v>122</v>
      </c>
      <c r="G27" s="18">
        <v>244</v>
      </c>
      <c r="H27" s="19">
        <v>2.9326923076923101E-2</v>
      </c>
      <c r="I27" s="20">
        <f t="shared" si="3"/>
        <v>183.52238581730791</v>
      </c>
      <c r="J27" s="21" t="s">
        <v>14</v>
      </c>
      <c r="K27" s="22"/>
      <c r="L27" s="23"/>
      <c r="M27" s="20" t="str">
        <f t="shared" si="2"/>
        <v>-</v>
      </c>
      <c r="N27" s="23"/>
      <c r="O27" s="57">
        <f t="shared" si="0"/>
        <v>3.4736425507925349E-2</v>
      </c>
      <c r="P27" s="23"/>
      <c r="Q27" s="46">
        <f t="shared" si="1"/>
        <v>153.11000000000001</v>
      </c>
      <c r="R27" s="23"/>
      <c r="S27" s="2"/>
      <c r="T27" s="2"/>
      <c r="U27" s="1"/>
      <c r="V27" s="24"/>
      <c r="W27" s="2"/>
      <c r="Y27" s="48"/>
    </row>
    <row r="28" spans="1:25" s="25" customFormat="1" ht="36.75" customHeight="1" x14ac:dyDescent="0.25">
      <c r="A28" s="63"/>
      <c r="B28" s="2"/>
      <c r="C28" s="16" t="s">
        <v>48</v>
      </c>
      <c r="D28" s="2"/>
      <c r="E28" s="49" t="s">
        <v>49</v>
      </c>
      <c r="F28" s="50">
        <v>0</v>
      </c>
      <c r="G28" s="50">
        <v>0</v>
      </c>
      <c r="H28" s="51">
        <v>0</v>
      </c>
      <c r="I28" s="52">
        <f t="shared" si="3"/>
        <v>0</v>
      </c>
      <c r="J28" s="53" t="s">
        <v>19</v>
      </c>
      <c r="K28" s="22"/>
      <c r="L28" s="23"/>
      <c r="M28" s="54">
        <v>50</v>
      </c>
      <c r="N28" s="23"/>
      <c r="O28" s="55" t="str">
        <f t="shared" si="0"/>
        <v>-</v>
      </c>
      <c r="P28" s="23"/>
      <c r="Q28" s="46">
        <f t="shared" si="1"/>
        <v>50</v>
      </c>
      <c r="R28" s="23"/>
      <c r="S28" s="1" t="s">
        <v>50</v>
      </c>
      <c r="T28" s="2"/>
      <c r="U28" s="1"/>
      <c r="V28" s="24"/>
      <c r="W28" s="2"/>
      <c r="Y28" s="48"/>
    </row>
    <row r="29" spans="1:25" s="25" customFormat="1" ht="30" customHeight="1" x14ac:dyDescent="0.25">
      <c r="A29" s="64"/>
      <c r="B29" s="2"/>
      <c r="C29" s="62" t="s">
        <v>51</v>
      </c>
      <c r="D29" s="2"/>
      <c r="E29" s="65" t="s">
        <v>52</v>
      </c>
      <c r="F29" s="66">
        <v>0</v>
      </c>
      <c r="G29" s="66">
        <v>0</v>
      </c>
      <c r="H29" s="67">
        <v>0</v>
      </c>
      <c r="I29" s="68">
        <f t="shared" si="3"/>
        <v>0</v>
      </c>
      <c r="J29" s="69" t="s">
        <v>53</v>
      </c>
      <c r="K29" s="22"/>
      <c r="L29" s="23"/>
      <c r="M29" s="20" t="str">
        <f t="shared" ref="M29:M44" si="4">IF(A29="NO","-",IF(E29&gt;0,"-",50))</f>
        <v>-</v>
      </c>
      <c r="N29" s="23"/>
      <c r="O29" s="57">
        <f t="shared" si="0"/>
        <v>0</v>
      </c>
      <c r="P29" s="23"/>
      <c r="Q29" s="46">
        <f t="shared" si="1"/>
        <v>0</v>
      </c>
      <c r="R29" s="23"/>
      <c r="S29" s="2" t="s">
        <v>54</v>
      </c>
      <c r="T29" s="2">
        <f>M131</f>
        <v>1850</v>
      </c>
      <c r="U29" s="24"/>
      <c r="V29" s="24"/>
      <c r="W29" s="2"/>
      <c r="Y29" s="48"/>
    </row>
    <row r="30" spans="1:25" ht="37.5" customHeight="1" x14ac:dyDescent="0.25">
      <c r="A30" s="15"/>
      <c r="C30" s="16" t="s">
        <v>55</v>
      </c>
      <c r="E30" s="17" t="s">
        <v>56</v>
      </c>
      <c r="F30" s="18">
        <v>148.666666666667</v>
      </c>
      <c r="G30" s="18">
        <v>297.33333333333297</v>
      </c>
      <c r="H30" s="19">
        <v>3.5737179487179499E-2</v>
      </c>
      <c r="I30" s="20">
        <f t="shared" si="3"/>
        <v>223.63656850961553</v>
      </c>
      <c r="J30" s="21" t="s">
        <v>14</v>
      </c>
      <c r="K30" s="22"/>
      <c r="M30" s="20" t="str">
        <f t="shared" si="4"/>
        <v>-</v>
      </c>
      <c r="O30" s="57">
        <f t="shared" si="0"/>
        <v>4.232908682113317E-2</v>
      </c>
      <c r="Q30" s="46">
        <f t="shared" si="1"/>
        <v>186.58</v>
      </c>
      <c r="S30" s="2" t="s">
        <v>57</v>
      </c>
      <c r="T30" s="56">
        <f>T26-T29</f>
        <v>4407.8125000000018</v>
      </c>
      <c r="Y30" s="48"/>
    </row>
    <row r="31" spans="1:25" ht="49.5" customHeight="1" x14ac:dyDescent="0.25">
      <c r="A31" s="60"/>
      <c r="C31" s="16" t="s">
        <v>58</v>
      </c>
      <c r="E31" s="17" t="s">
        <v>59</v>
      </c>
      <c r="F31" s="70">
        <v>41.67</v>
      </c>
      <c r="G31" s="18">
        <v>83.34</v>
      </c>
      <c r="H31" s="19">
        <v>0.01</v>
      </c>
      <c r="I31" s="20">
        <f t="shared" si="3"/>
        <v>62.578125000000021</v>
      </c>
      <c r="J31" s="21" t="s">
        <v>14</v>
      </c>
      <c r="K31" s="22"/>
      <c r="M31" s="20" t="str">
        <f t="shared" si="4"/>
        <v>-</v>
      </c>
      <c r="O31" s="57">
        <f t="shared" si="0"/>
        <v>1.1864482384551225E-2</v>
      </c>
      <c r="Q31" s="46">
        <f t="shared" si="1"/>
        <v>52.3</v>
      </c>
      <c r="S31" s="2" t="s">
        <v>60</v>
      </c>
      <c r="T31" s="71">
        <f>F131</f>
        <v>3525.9966666666669</v>
      </c>
      <c r="Y31" s="48"/>
    </row>
    <row r="32" spans="1:25" ht="30" customHeight="1" x14ac:dyDescent="0.25">
      <c r="A32" s="15" t="s">
        <v>40</v>
      </c>
      <c r="C32" s="61" t="s">
        <v>61</v>
      </c>
      <c r="E32" s="17"/>
      <c r="F32" s="21"/>
      <c r="G32" s="21"/>
      <c r="H32" s="21"/>
      <c r="I32" s="21"/>
      <c r="J32" s="21"/>
      <c r="K32" s="22"/>
      <c r="M32" s="20" t="str">
        <f t="shared" si="4"/>
        <v>-</v>
      </c>
      <c r="O32" s="57">
        <f t="shared" si="0"/>
        <v>0</v>
      </c>
      <c r="Q32" s="46">
        <f t="shared" si="1"/>
        <v>0</v>
      </c>
      <c r="S32" s="2" t="s">
        <v>62</v>
      </c>
      <c r="T32" s="24">
        <f>13.83</f>
        <v>13.83</v>
      </c>
      <c r="Y32" s="48"/>
    </row>
    <row r="33" spans="1:25" ht="49.5" customHeight="1" x14ac:dyDescent="0.25">
      <c r="A33" s="15"/>
      <c r="C33" s="16" t="s">
        <v>63</v>
      </c>
      <c r="E33" s="17" t="s">
        <v>64</v>
      </c>
      <c r="F33" s="18">
        <v>34</v>
      </c>
      <c r="G33" s="18">
        <v>68</v>
      </c>
      <c r="H33" s="19">
        <v>8.1730769230769201E-3</v>
      </c>
      <c r="I33" s="20">
        <f>H33*I$129</f>
        <v>51.145582932692307</v>
      </c>
      <c r="J33" s="21" t="s">
        <v>14</v>
      </c>
      <c r="K33" s="22"/>
      <c r="M33" s="20" t="str">
        <f t="shared" si="4"/>
        <v>-</v>
      </c>
      <c r="O33" s="57">
        <f t="shared" si="0"/>
        <v>9.6806431743398508E-3</v>
      </c>
      <c r="Q33" s="46">
        <f t="shared" si="1"/>
        <v>42.67</v>
      </c>
      <c r="S33" s="25" t="s">
        <v>65</v>
      </c>
      <c r="T33" s="71">
        <v>3512.1633333333298</v>
      </c>
      <c r="Y33" s="48"/>
    </row>
    <row r="34" spans="1:25" ht="37.5" customHeight="1" x14ac:dyDescent="0.25">
      <c r="A34" s="63"/>
      <c r="C34" s="16" t="s">
        <v>66</v>
      </c>
      <c r="E34" s="17" t="s">
        <v>67</v>
      </c>
      <c r="F34" s="18">
        <v>95.5</v>
      </c>
      <c r="G34" s="18">
        <v>191</v>
      </c>
      <c r="H34" s="19">
        <v>2.2956730769230799E-2</v>
      </c>
      <c r="I34" s="20">
        <f>H34*I$129</f>
        <v>143.65891676682716</v>
      </c>
      <c r="J34" s="21" t="s">
        <v>14</v>
      </c>
      <c r="K34" s="22"/>
      <c r="M34" s="20" t="str">
        <f t="shared" si="4"/>
        <v>-</v>
      </c>
      <c r="O34" s="57">
        <f t="shared" si="0"/>
        <v>2.7191218327925173E-2</v>
      </c>
      <c r="Q34" s="46">
        <f t="shared" si="1"/>
        <v>119.85</v>
      </c>
      <c r="Y34" s="48"/>
    </row>
    <row r="35" spans="1:25" ht="30" customHeight="1" x14ac:dyDescent="0.25">
      <c r="A35" s="15" t="s">
        <v>40</v>
      </c>
      <c r="C35" s="62" t="s">
        <v>68</v>
      </c>
      <c r="E35" s="17"/>
      <c r="F35" s="21"/>
      <c r="G35" s="21"/>
      <c r="H35" s="21"/>
      <c r="I35" s="21"/>
      <c r="J35" s="21"/>
      <c r="K35" s="22"/>
      <c r="M35" s="20" t="str">
        <f t="shared" si="4"/>
        <v>-</v>
      </c>
      <c r="O35" s="57">
        <f t="shared" si="0"/>
        <v>0</v>
      </c>
      <c r="Q35" s="46">
        <f t="shared" si="1"/>
        <v>0</v>
      </c>
      <c r="Y35" s="48"/>
    </row>
    <row r="36" spans="1:25" ht="48.75" customHeight="1" x14ac:dyDescent="0.25">
      <c r="A36" s="15"/>
      <c r="C36" s="16" t="s">
        <v>69</v>
      </c>
      <c r="E36" s="49" t="s">
        <v>70</v>
      </c>
      <c r="F36" s="50">
        <v>7.1666666666666696</v>
      </c>
      <c r="G36" s="50">
        <v>14.3333333333333</v>
      </c>
      <c r="H36" s="51">
        <v>1.72275641025641E-3</v>
      </c>
      <c r="I36" s="52">
        <f t="shared" ref="I36:I41" si="5">H36*I$129</f>
        <v>10.780686598557693</v>
      </c>
      <c r="J36" s="53" t="s">
        <v>19</v>
      </c>
      <c r="K36" s="22"/>
      <c r="M36" s="20" t="str">
        <f t="shared" si="4"/>
        <v>-</v>
      </c>
      <c r="O36" s="57">
        <f t="shared" si="0"/>
        <v>2.0405277279245773E-3</v>
      </c>
      <c r="Q36" s="46">
        <f t="shared" si="1"/>
        <v>8.99</v>
      </c>
      <c r="Y36" s="48"/>
    </row>
    <row r="37" spans="1:25" ht="84" customHeight="1" x14ac:dyDescent="0.25">
      <c r="A37" s="15"/>
      <c r="C37" s="16" t="s">
        <v>71</v>
      </c>
      <c r="E37" s="49" t="s">
        <v>72</v>
      </c>
      <c r="F37" s="50">
        <v>8</v>
      </c>
      <c r="G37" s="50">
        <v>16</v>
      </c>
      <c r="H37" s="51">
        <v>1.9230769230769199E-3</v>
      </c>
      <c r="I37" s="52">
        <f t="shared" si="5"/>
        <v>12.034254807692292</v>
      </c>
      <c r="J37" s="53" t="s">
        <v>19</v>
      </c>
      <c r="K37" s="22"/>
      <c r="M37" s="20" t="str">
        <f t="shared" si="4"/>
        <v>-</v>
      </c>
      <c r="O37" s="57">
        <f t="shared" si="0"/>
        <v>2.2777983939623182E-3</v>
      </c>
      <c r="Q37" s="46">
        <f t="shared" si="1"/>
        <v>10.039999999999999</v>
      </c>
      <c r="Y37" s="48"/>
    </row>
    <row r="38" spans="1:25" ht="129" customHeight="1" x14ac:dyDescent="0.25">
      <c r="A38" s="15"/>
      <c r="C38" s="16" t="s">
        <v>73</v>
      </c>
      <c r="E38" s="49" t="s">
        <v>74</v>
      </c>
      <c r="F38" s="50">
        <v>1</v>
      </c>
      <c r="G38" s="50">
        <v>2</v>
      </c>
      <c r="H38" s="51">
        <v>2.4038461538461499E-4</v>
      </c>
      <c r="I38" s="52">
        <f t="shared" si="5"/>
        <v>1.5042818509615365</v>
      </c>
      <c r="J38" s="53" t="s">
        <v>19</v>
      </c>
      <c r="K38" s="22"/>
      <c r="M38" s="20" t="str">
        <f>IF(A38="NO","-",IF(E38&gt;0,"-",50))</f>
        <v>-</v>
      </c>
      <c r="O38" s="57">
        <f t="shared" si="0"/>
        <v>2.8472479924528978E-4</v>
      </c>
      <c r="Q38" s="46">
        <f t="shared" si="1"/>
        <v>1.26</v>
      </c>
      <c r="Y38" s="48"/>
    </row>
    <row r="39" spans="1:25" ht="62.25" customHeight="1" x14ac:dyDescent="0.25">
      <c r="A39" s="15"/>
      <c r="C39" s="16" t="s">
        <v>75</v>
      </c>
      <c r="E39" s="49" t="s">
        <v>76</v>
      </c>
      <c r="F39" s="50">
        <v>0.66666666666666696</v>
      </c>
      <c r="G39" s="50">
        <v>1.3333333333333299</v>
      </c>
      <c r="H39" s="51">
        <v>1.6025641025641001E-4</v>
      </c>
      <c r="I39" s="52">
        <f t="shared" si="5"/>
        <v>1.0028545673076912</v>
      </c>
      <c r="J39" s="53" t="s">
        <v>19</v>
      </c>
      <c r="K39" s="22"/>
      <c r="M39" s="20" t="str">
        <f>IF(A39="NO","-",IF(E39&gt;0,"-",50))</f>
        <v>-</v>
      </c>
      <c r="O39" s="57">
        <f t="shared" si="0"/>
        <v>1.8981653283019326E-4</v>
      </c>
      <c r="Q39" s="46">
        <f t="shared" si="1"/>
        <v>0.84</v>
      </c>
      <c r="Y39" s="48"/>
    </row>
    <row r="40" spans="1:25" ht="60.75" customHeight="1" x14ac:dyDescent="0.25">
      <c r="A40" s="15"/>
      <c r="C40" s="16" t="s">
        <v>77</v>
      </c>
      <c r="E40" s="49" t="s">
        <v>78</v>
      </c>
      <c r="F40" s="50">
        <v>0.66666666666666696</v>
      </c>
      <c r="G40" s="50">
        <v>1.3333333333333299</v>
      </c>
      <c r="H40" s="51">
        <v>1.6025641025641001E-4</v>
      </c>
      <c r="I40" s="52">
        <f t="shared" si="5"/>
        <v>1.0028545673076912</v>
      </c>
      <c r="J40" s="53" t="s">
        <v>19</v>
      </c>
      <c r="K40" s="22"/>
      <c r="M40" s="20" t="str">
        <f t="shared" si="4"/>
        <v>-</v>
      </c>
      <c r="O40" s="57">
        <f t="shared" si="0"/>
        <v>1.8981653283019326E-4</v>
      </c>
      <c r="Q40" s="46">
        <f t="shared" si="1"/>
        <v>0.84</v>
      </c>
      <c r="Y40" s="48"/>
    </row>
    <row r="41" spans="1:25" ht="96.75" customHeight="1" x14ac:dyDescent="0.25">
      <c r="A41" s="15"/>
      <c r="C41" s="16" t="s">
        <v>79</v>
      </c>
      <c r="E41" s="17" t="s">
        <v>80</v>
      </c>
      <c r="F41" s="18">
        <v>305.16666666666703</v>
      </c>
      <c r="G41" s="18">
        <v>610.33333333333303</v>
      </c>
      <c r="H41" s="19">
        <v>7.3357371794871798E-2</v>
      </c>
      <c r="I41" s="20">
        <f t="shared" si="5"/>
        <v>459.0566781850963</v>
      </c>
      <c r="J41" s="21" t="s">
        <v>14</v>
      </c>
      <c r="K41" s="22"/>
      <c r="M41" s="20" t="str">
        <f t="shared" si="4"/>
        <v>-</v>
      </c>
      <c r="O41" s="57">
        <f t="shared" si="0"/>
        <v>8.6888517903021031E-2</v>
      </c>
      <c r="Q41" s="46">
        <f t="shared" si="1"/>
        <v>382.99</v>
      </c>
      <c r="Y41" s="48"/>
    </row>
    <row r="42" spans="1:25" ht="30" customHeight="1" x14ac:dyDescent="0.25">
      <c r="A42" s="15"/>
      <c r="C42" s="16" t="s">
        <v>81</v>
      </c>
      <c r="E42" s="17"/>
      <c r="F42" s="21"/>
      <c r="G42" s="21"/>
      <c r="H42" s="21"/>
      <c r="I42" s="21"/>
      <c r="J42" s="21"/>
      <c r="K42" s="22"/>
      <c r="M42" s="20">
        <f t="shared" si="4"/>
        <v>50</v>
      </c>
      <c r="O42" s="57" t="str">
        <f t="shared" si="0"/>
        <v>-</v>
      </c>
      <c r="Q42" s="46">
        <f t="shared" si="1"/>
        <v>50</v>
      </c>
      <c r="Y42" s="48"/>
    </row>
    <row r="43" spans="1:25" ht="45" customHeight="1" x14ac:dyDescent="0.25">
      <c r="A43" s="63"/>
      <c r="C43" s="16" t="s">
        <v>82</v>
      </c>
      <c r="E43" s="17" t="s">
        <v>83</v>
      </c>
      <c r="F43" s="18">
        <v>155.333333333333</v>
      </c>
      <c r="G43" s="18">
        <v>310.66666666666703</v>
      </c>
      <c r="H43" s="19">
        <v>3.7339743589743603E-2</v>
      </c>
      <c r="I43" s="20">
        <f>H43*I$129</f>
        <v>233.66511418269246</v>
      </c>
      <c r="J43" s="21" t="s">
        <v>14</v>
      </c>
      <c r="K43" s="22"/>
      <c r="M43" s="20" t="str">
        <f t="shared" si="4"/>
        <v>-</v>
      </c>
      <c r="O43" s="57">
        <f t="shared" si="0"/>
        <v>4.4227252149434917E-2</v>
      </c>
      <c r="Q43" s="46">
        <f t="shared" si="1"/>
        <v>194.95</v>
      </c>
      <c r="Y43" s="48"/>
    </row>
    <row r="44" spans="1:25" ht="30" customHeight="1" x14ac:dyDescent="0.25">
      <c r="A44" s="15" t="s">
        <v>40</v>
      </c>
      <c r="C44" s="62" t="s">
        <v>84</v>
      </c>
      <c r="E44" s="17"/>
      <c r="F44" s="21"/>
      <c r="G44" s="21"/>
      <c r="H44" s="21"/>
      <c r="I44" s="21"/>
      <c r="J44" s="21"/>
      <c r="K44" s="22"/>
      <c r="M44" s="20" t="str">
        <f t="shared" si="4"/>
        <v>-</v>
      </c>
      <c r="O44" s="57">
        <f t="shared" si="0"/>
        <v>0</v>
      </c>
      <c r="Q44" s="46">
        <f t="shared" si="1"/>
        <v>0</v>
      </c>
      <c r="Y44" s="48"/>
    </row>
    <row r="45" spans="1:25" ht="86.25" customHeight="1" x14ac:dyDescent="0.25">
      <c r="A45" s="15"/>
      <c r="C45" s="16" t="s">
        <v>85</v>
      </c>
      <c r="E45" s="49" t="s">
        <v>86</v>
      </c>
      <c r="F45" s="50">
        <v>0</v>
      </c>
      <c r="G45" s="50">
        <v>0</v>
      </c>
      <c r="H45" s="51">
        <v>0</v>
      </c>
      <c r="I45" s="52">
        <f>H45*I$129</f>
        <v>0</v>
      </c>
      <c r="J45" s="53" t="s">
        <v>19</v>
      </c>
      <c r="K45" s="22"/>
      <c r="M45" s="54">
        <v>50</v>
      </c>
      <c r="O45" s="55" t="str">
        <f t="shared" si="0"/>
        <v>-</v>
      </c>
      <c r="Q45" s="46">
        <f t="shared" si="1"/>
        <v>50</v>
      </c>
      <c r="Y45" s="48"/>
    </row>
    <row r="46" spans="1:25" ht="54.75" customHeight="1" x14ac:dyDescent="0.25">
      <c r="A46" s="15"/>
      <c r="C46" s="16" t="s">
        <v>87</v>
      </c>
      <c r="E46" s="17" t="s">
        <v>88</v>
      </c>
      <c r="F46" s="18">
        <v>96.5</v>
      </c>
      <c r="G46" s="18">
        <v>193</v>
      </c>
      <c r="H46" s="19">
        <v>2.3197115384615399E-2</v>
      </c>
      <c r="I46" s="20">
        <f>H46*I$129</f>
        <v>145.16319861778859</v>
      </c>
      <c r="J46" s="21" t="s">
        <v>14</v>
      </c>
      <c r="K46" s="22"/>
      <c r="M46" s="20" t="str">
        <f>IF(A46="NO","-",IF(E46&gt;0,"-",50))</f>
        <v>-</v>
      </c>
      <c r="O46" s="57">
        <f t="shared" si="0"/>
        <v>2.7475943127170461E-2</v>
      </c>
      <c r="Q46" s="46">
        <f t="shared" si="1"/>
        <v>121.11</v>
      </c>
      <c r="Y46" s="48"/>
    </row>
    <row r="47" spans="1:25" ht="46.5" customHeight="1" x14ac:dyDescent="0.25">
      <c r="A47" s="15"/>
      <c r="C47" s="16" t="s">
        <v>89</v>
      </c>
      <c r="E47" s="17"/>
      <c r="F47" s="21"/>
      <c r="G47" s="21"/>
      <c r="H47" s="21"/>
      <c r="I47" s="21"/>
      <c r="J47" s="21"/>
      <c r="K47" s="22"/>
      <c r="M47" s="20">
        <f>IF(A47="NO","-",IF(E47&gt;0,"-",50))</f>
        <v>50</v>
      </c>
      <c r="O47" s="57" t="str">
        <f t="shared" si="0"/>
        <v>-</v>
      </c>
      <c r="Q47" s="46">
        <f t="shared" si="1"/>
        <v>50</v>
      </c>
      <c r="Y47" s="48"/>
    </row>
    <row r="48" spans="1:25" ht="98.25" customHeight="1" x14ac:dyDescent="0.25">
      <c r="A48" s="15"/>
      <c r="C48" s="16" t="s">
        <v>90</v>
      </c>
      <c r="E48" s="49" t="s">
        <v>91</v>
      </c>
      <c r="F48" s="50">
        <v>0</v>
      </c>
      <c r="G48" s="50">
        <v>0</v>
      </c>
      <c r="H48" s="51">
        <v>0</v>
      </c>
      <c r="I48" s="52">
        <f>H48*I$129</f>
        <v>0</v>
      </c>
      <c r="J48" s="53" t="s">
        <v>19</v>
      </c>
      <c r="K48" s="72"/>
      <c r="M48" s="54">
        <v>50</v>
      </c>
      <c r="O48" s="55" t="str">
        <f t="shared" si="0"/>
        <v>-</v>
      </c>
      <c r="Q48" s="46">
        <f t="shared" si="1"/>
        <v>50</v>
      </c>
      <c r="Y48" s="48"/>
    </row>
    <row r="49" spans="1:25" ht="138" customHeight="1" x14ac:dyDescent="0.25">
      <c r="A49" s="15"/>
      <c r="C49" s="16" t="s">
        <v>92</v>
      </c>
      <c r="E49" s="17" t="s">
        <v>93</v>
      </c>
      <c r="F49" s="18">
        <v>115.833333333333</v>
      </c>
      <c r="G49" s="18">
        <v>231.666666666667</v>
      </c>
      <c r="H49" s="19">
        <v>2.7844551282051301E-2</v>
      </c>
      <c r="I49" s="20">
        <f>H49*I$129</f>
        <v>174.24598106971172</v>
      </c>
      <c r="J49" s="21" t="s">
        <v>14</v>
      </c>
      <c r="K49" s="22"/>
      <c r="M49" s="20" t="str">
        <f t="shared" ref="M49:M57" si="6">IF(A49="NO","-",IF(E49&gt;0,"-",50))</f>
        <v>-</v>
      </c>
      <c r="O49" s="57">
        <f t="shared" si="0"/>
        <v>3.2980622579245972E-2</v>
      </c>
      <c r="Q49" s="46">
        <f t="shared" si="1"/>
        <v>145.37</v>
      </c>
      <c r="Y49" s="48"/>
    </row>
    <row r="50" spans="1:25" ht="62.25" customHeight="1" x14ac:dyDescent="0.25">
      <c r="A50" s="63"/>
      <c r="C50" s="16" t="s">
        <v>94</v>
      </c>
      <c r="E50" s="17" t="s">
        <v>95</v>
      </c>
      <c r="F50" s="18">
        <v>60</v>
      </c>
      <c r="G50" s="18">
        <v>120</v>
      </c>
      <c r="H50" s="19">
        <v>1.44230769230769E-2</v>
      </c>
      <c r="I50" s="20">
        <f>H50*I$129</f>
        <v>90.256911057692193</v>
      </c>
      <c r="J50" s="21" t="s">
        <v>14</v>
      </c>
      <c r="K50" s="22"/>
      <c r="M50" s="20" t="str">
        <f t="shared" si="6"/>
        <v>-</v>
      </c>
      <c r="O50" s="57">
        <f t="shared" si="0"/>
        <v>1.7083487954717386E-2</v>
      </c>
      <c r="Q50" s="46">
        <f t="shared" si="1"/>
        <v>75.3</v>
      </c>
      <c r="Y50" s="48"/>
    </row>
    <row r="51" spans="1:25" ht="30" customHeight="1" x14ac:dyDescent="0.25">
      <c r="A51" s="15" t="s">
        <v>40</v>
      </c>
      <c r="C51" s="62" t="s">
        <v>96</v>
      </c>
      <c r="E51" s="17"/>
      <c r="F51" s="21"/>
      <c r="G51" s="21"/>
      <c r="H51" s="21"/>
      <c r="I51" s="21"/>
      <c r="J51" s="21"/>
      <c r="K51" s="22"/>
      <c r="M51" s="20" t="str">
        <f t="shared" si="6"/>
        <v>-</v>
      </c>
      <c r="O51" s="57">
        <f t="shared" si="0"/>
        <v>0</v>
      </c>
      <c r="Q51" s="46">
        <f t="shared" si="1"/>
        <v>0</v>
      </c>
      <c r="Y51" s="48"/>
    </row>
    <row r="52" spans="1:25" ht="30" customHeight="1" x14ac:dyDescent="0.25">
      <c r="A52" s="15"/>
      <c r="C52" s="16" t="s">
        <v>97</v>
      </c>
      <c r="E52" s="17"/>
      <c r="F52" s="21"/>
      <c r="G52" s="21"/>
      <c r="H52" s="21"/>
      <c r="I52" s="21"/>
      <c r="J52" s="21"/>
      <c r="K52" s="72"/>
      <c r="M52" s="20">
        <f t="shared" si="6"/>
        <v>50</v>
      </c>
      <c r="O52" s="57" t="str">
        <f t="shared" si="0"/>
        <v>-</v>
      </c>
      <c r="Q52" s="46">
        <f t="shared" si="1"/>
        <v>50</v>
      </c>
      <c r="Y52" s="48"/>
    </row>
    <row r="53" spans="1:25" ht="51.75" customHeight="1" x14ac:dyDescent="0.25">
      <c r="A53" s="15"/>
      <c r="C53" s="16" t="s">
        <v>98</v>
      </c>
      <c r="E53" s="17" t="s">
        <v>99</v>
      </c>
      <c r="F53" s="18">
        <v>42.6666666666667</v>
      </c>
      <c r="G53" s="18">
        <v>85.3333333333333</v>
      </c>
      <c r="H53" s="19">
        <v>1.02564102564103E-2</v>
      </c>
      <c r="I53" s="20">
        <f>H53*I$129</f>
        <v>64.182692307692591</v>
      </c>
      <c r="J53" s="21" t="s">
        <v>14</v>
      </c>
      <c r="K53" s="22"/>
      <c r="M53" s="20" t="str">
        <f t="shared" si="6"/>
        <v>-</v>
      </c>
      <c r="O53" s="57">
        <f t="shared" si="0"/>
        <v>1.2148258101132372E-2</v>
      </c>
      <c r="Q53" s="46">
        <f t="shared" si="1"/>
        <v>53.55</v>
      </c>
      <c r="Y53" s="48"/>
    </row>
    <row r="54" spans="1:25" ht="30" customHeight="1" x14ac:dyDescent="0.25">
      <c r="A54" s="60"/>
      <c r="C54" s="16" t="s">
        <v>100</v>
      </c>
      <c r="E54" s="17"/>
      <c r="F54" s="21"/>
      <c r="G54" s="21"/>
      <c r="H54" s="21"/>
      <c r="I54" s="21"/>
      <c r="J54" s="21"/>
      <c r="K54" s="22"/>
      <c r="M54" s="20">
        <f t="shared" si="6"/>
        <v>50</v>
      </c>
      <c r="O54" s="57" t="str">
        <f t="shared" si="0"/>
        <v>-</v>
      </c>
      <c r="Q54" s="46">
        <f t="shared" si="1"/>
        <v>50</v>
      </c>
      <c r="Y54" s="48"/>
    </row>
    <row r="55" spans="1:25" ht="109.5" customHeight="1" x14ac:dyDescent="0.25">
      <c r="A55" s="15" t="s">
        <v>40</v>
      </c>
      <c r="C55" s="61" t="s">
        <v>101</v>
      </c>
      <c r="E55" s="65" t="s">
        <v>102</v>
      </c>
      <c r="F55" s="66">
        <v>0</v>
      </c>
      <c r="G55" s="66">
        <v>0</v>
      </c>
      <c r="H55" s="67">
        <v>0</v>
      </c>
      <c r="I55" s="68">
        <f>H55*I$129</f>
        <v>0</v>
      </c>
      <c r="J55" s="69" t="s">
        <v>103</v>
      </c>
      <c r="K55" s="22"/>
      <c r="M55" s="20" t="str">
        <f t="shared" si="6"/>
        <v>-</v>
      </c>
      <c r="O55" s="57">
        <f t="shared" si="0"/>
        <v>0</v>
      </c>
      <c r="Q55" s="46">
        <f t="shared" si="1"/>
        <v>0</v>
      </c>
      <c r="Y55" s="48"/>
    </row>
    <row r="56" spans="1:25" ht="79.5" customHeight="1" x14ac:dyDescent="0.25">
      <c r="A56" s="15" t="s">
        <v>40</v>
      </c>
      <c r="C56" s="62" t="s">
        <v>104</v>
      </c>
      <c r="E56" s="17"/>
      <c r="F56" s="21"/>
      <c r="G56" s="21"/>
      <c r="H56" s="21"/>
      <c r="I56" s="21"/>
      <c r="J56" s="21"/>
      <c r="K56" s="22"/>
      <c r="M56" s="20" t="str">
        <f t="shared" si="6"/>
        <v>-</v>
      </c>
      <c r="O56" s="57">
        <f t="shared" si="0"/>
        <v>0</v>
      </c>
      <c r="Q56" s="46">
        <f t="shared" si="1"/>
        <v>0</v>
      </c>
      <c r="Y56" s="48"/>
    </row>
    <row r="57" spans="1:25" ht="30" customHeight="1" x14ac:dyDescent="0.25">
      <c r="A57" s="15"/>
      <c r="C57" s="16" t="s">
        <v>105</v>
      </c>
      <c r="E57" s="17"/>
      <c r="F57" s="21"/>
      <c r="G57" s="21"/>
      <c r="H57" s="21"/>
      <c r="I57" s="21"/>
      <c r="J57" s="21"/>
      <c r="K57" s="22"/>
      <c r="M57" s="20">
        <f t="shared" si="6"/>
        <v>50</v>
      </c>
      <c r="O57" s="57" t="str">
        <f t="shared" si="0"/>
        <v>-</v>
      </c>
      <c r="Q57" s="46">
        <f t="shared" si="1"/>
        <v>50</v>
      </c>
      <c r="Y57" s="48"/>
    </row>
    <row r="58" spans="1:25" ht="30" customHeight="1" x14ac:dyDescent="0.25">
      <c r="A58" s="63"/>
      <c r="C58" s="16" t="s">
        <v>106</v>
      </c>
      <c r="E58" s="49" t="s">
        <v>107</v>
      </c>
      <c r="F58" s="50">
        <v>0</v>
      </c>
      <c r="G58" s="50">
        <v>0</v>
      </c>
      <c r="H58" s="51">
        <v>0</v>
      </c>
      <c r="I58" s="52">
        <f>H58*I$129</f>
        <v>0</v>
      </c>
      <c r="J58" s="53" t="s">
        <v>19</v>
      </c>
      <c r="K58" s="22"/>
      <c r="M58" s="54">
        <v>50</v>
      </c>
      <c r="O58" s="55" t="str">
        <f t="shared" si="0"/>
        <v>-</v>
      </c>
      <c r="Q58" s="46">
        <f t="shared" si="1"/>
        <v>50</v>
      </c>
      <c r="Y58" s="48"/>
    </row>
    <row r="59" spans="1:25" ht="74.25" customHeight="1" x14ac:dyDescent="0.25">
      <c r="A59" s="15" t="s">
        <v>40</v>
      </c>
      <c r="C59" s="62" t="s">
        <v>108</v>
      </c>
      <c r="E59" s="65" t="s">
        <v>109</v>
      </c>
      <c r="F59" s="66">
        <v>0</v>
      </c>
      <c r="G59" s="66">
        <v>0</v>
      </c>
      <c r="H59" s="67">
        <v>0</v>
      </c>
      <c r="I59" s="68">
        <f>H59*I$129</f>
        <v>0</v>
      </c>
      <c r="J59" s="69" t="s">
        <v>53</v>
      </c>
      <c r="K59" s="22"/>
      <c r="M59" s="20" t="str">
        <f t="shared" ref="M59:M77" si="7">IF(A59="NO","-",IF(E59&gt;0,"-",50))</f>
        <v>-</v>
      </c>
      <c r="O59" s="57">
        <f t="shared" si="0"/>
        <v>0</v>
      </c>
      <c r="Q59" s="46">
        <f t="shared" si="1"/>
        <v>0</v>
      </c>
      <c r="Y59" s="48"/>
    </row>
    <row r="60" spans="1:25" ht="48.75" customHeight="1" x14ac:dyDescent="0.25">
      <c r="A60" s="15"/>
      <c r="C60" s="16" t="s">
        <v>110</v>
      </c>
      <c r="E60" s="17" t="s">
        <v>111</v>
      </c>
      <c r="F60" s="18">
        <v>131</v>
      </c>
      <c r="G60" s="18">
        <v>262</v>
      </c>
      <c r="H60" s="19">
        <v>3.1490384615384601E-2</v>
      </c>
      <c r="I60" s="20">
        <f>H60*I$129</f>
        <v>197.06092247596149</v>
      </c>
      <c r="J60" s="21" t="s">
        <v>14</v>
      </c>
      <c r="K60" s="22"/>
      <c r="M60" s="20" t="str">
        <f t="shared" si="7"/>
        <v>-</v>
      </c>
      <c r="O60" s="57">
        <f t="shared" si="0"/>
        <v>3.7298948701132956E-2</v>
      </c>
      <c r="Q60" s="46">
        <f t="shared" si="1"/>
        <v>164.41</v>
      </c>
      <c r="Y60" s="48"/>
    </row>
    <row r="61" spans="1:25" ht="30" customHeight="1" x14ac:dyDescent="0.25">
      <c r="A61" s="15"/>
      <c r="C61" s="16" t="s">
        <v>112</v>
      </c>
      <c r="E61" s="17"/>
      <c r="F61" s="21"/>
      <c r="G61" s="21"/>
      <c r="H61" s="21"/>
      <c r="I61" s="21"/>
      <c r="J61" s="21"/>
      <c r="K61" s="22"/>
      <c r="M61" s="20">
        <f t="shared" si="7"/>
        <v>50</v>
      </c>
      <c r="O61" s="57" t="str">
        <f t="shared" si="0"/>
        <v>-</v>
      </c>
      <c r="Q61" s="46">
        <f t="shared" si="1"/>
        <v>50</v>
      </c>
      <c r="Y61" s="48"/>
    </row>
    <row r="62" spans="1:25" ht="69" customHeight="1" x14ac:dyDescent="0.25">
      <c r="A62" s="15"/>
      <c r="C62" s="16" t="s">
        <v>113</v>
      </c>
      <c r="E62" s="17"/>
      <c r="F62" s="21"/>
      <c r="G62" s="21"/>
      <c r="H62" s="21"/>
      <c r="I62" s="21"/>
      <c r="J62" s="21"/>
      <c r="K62" s="22"/>
      <c r="M62" s="20">
        <f t="shared" si="7"/>
        <v>50</v>
      </c>
      <c r="O62" s="57" t="str">
        <f t="shared" si="0"/>
        <v>-</v>
      </c>
      <c r="Q62" s="46">
        <f t="shared" si="1"/>
        <v>50</v>
      </c>
      <c r="Y62" s="48"/>
    </row>
    <row r="63" spans="1:25" ht="30" customHeight="1" x14ac:dyDescent="0.25">
      <c r="A63" s="15"/>
      <c r="C63" s="16" t="s">
        <v>114</v>
      </c>
      <c r="E63" s="49" t="s">
        <v>115</v>
      </c>
      <c r="F63" s="70">
        <v>119.83</v>
      </c>
      <c r="G63" s="70">
        <f>F63*2</f>
        <v>239.66</v>
      </c>
      <c r="H63" s="73">
        <v>2.8799999999999999E-2</v>
      </c>
      <c r="I63" s="54">
        <f>H63*I$129</f>
        <v>180.22500000000005</v>
      </c>
      <c r="J63" s="53" t="s">
        <v>19</v>
      </c>
      <c r="K63" s="22"/>
      <c r="M63" s="20" t="str">
        <f t="shared" si="7"/>
        <v>-</v>
      </c>
      <c r="O63" s="57">
        <f t="shared" si="0"/>
        <v>3.4118572693563068E-2</v>
      </c>
      <c r="Q63" s="46">
        <f t="shared" si="1"/>
        <v>150.38999999999999</v>
      </c>
      <c r="Y63" s="48"/>
    </row>
    <row r="64" spans="1:25" ht="30" customHeight="1" x14ac:dyDescent="0.25">
      <c r="A64" s="15"/>
      <c r="C64" s="16" t="s">
        <v>116</v>
      </c>
      <c r="E64" s="17"/>
      <c r="F64" s="21"/>
      <c r="G64" s="21"/>
      <c r="H64" s="21"/>
      <c r="I64" s="21"/>
      <c r="J64" s="21"/>
      <c r="K64" s="22"/>
      <c r="M64" s="20">
        <f t="shared" si="7"/>
        <v>50</v>
      </c>
      <c r="O64" s="57" t="str">
        <f t="shared" si="0"/>
        <v>-</v>
      </c>
      <c r="Q64" s="46">
        <f t="shared" si="1"/>
        <v>50</v>
      </c>
      <c r="Y64" s="48"/>
    </row>
    <row r="65" spans="1:25" ht="30" customHeight="1" x14ac:dyDescent="0.25">
      <c r="A65" s="63"/>
      <c r="C65" s="16" t="s">
        <v>117</v>
      </c>
      <c r="E65" s="17" t="s">
        <v>118</v>
      </c>
      <c r="F65" s="70">
        <v>119.83</v>
      </c>
      <c r="G65" s="70">
        <f>F65*2</f>
        <v>239.66</v>
      </c>
      <c r="H65" s="73">
        <v>2.8799999999999999E-2</v>
      </c>
      <c r="I65" s="54">
        <f>H65*I$129</f>
        <v>180.22500000000005</v>
      </c>
      <c r="J65" s="21" t="s">
        <v>14</v>
      </c>
      <c r="K65" s="22"/>
      <c r="M65" s="20" t="str">
        <f t="shared" si="7"/>
        <v>-</v>
      </c>
      <c r="O65" s="57">
        <f t="shared" si="0"/>
        <v>3.4118572693563068E-2</v>
      </c>
      <c r="Q65" s="46">
        <f t="shared" si="1"/>
        <v>150.38999999999999</v>
      </c>
      <c r="U65" s="74"/>
      <c r="Y65" s="48"/>
    </row>
    <row r="66" spans="1:25" ht="30" customHeight="1" x14ac:dyDescent="0.25">
      <c r="A66" s="15" t="s">
        <v>40</v>
      </c>
      <c r="C66" s="62" t="s">
        <v>119</v>
      </c>
      <c r="E66" s="17"/>
      <c r="F66" s="21"/>
      <c r="G66" s="21"/>
      <c r="H66" s="21"/>
      <c r="I66" s="21"/>
      <c r="J66" s="21"/>
      <c r="K66" s="22"/>
      <c r="M66" s="20" t="str">
        <f t="shared" si="7"/>
        <v>-</v>
      </c>
      <c r="O66" s="57">
        <f t="shared" si="0"/>
        <v>0</v>
      </c>
      <c r="Q66" s="46">
        <f t="shared" si="1"/>
        <v>0</v>
      </c>
      <c r="Y66" s="48"/>
    </row>
    <row r="67" spans="1:25" ht="36.75" customHeight="1" x14ac:dyDescent="0.25">
      <c r="A67" s="15"/>
      <c r="C67" s="16" t="s">
        <v>120</v>
      </c>
      <c r="E67" s="17"/>
      <c r="F67" s="21"/>
      <c r="G67" s="21"/>
      <c r="H67" s="21"/>
      <c r="I67" s="21"/>
      <c r="J67" s="21"/>
      <c r="K67" s="22"/>
      <c r="M67" s="20">
        <f t="shared" si="7"/>
        <v>50</v>
      </c>
      <c r="O67" s="57" t="str">
        <f t="shared" si="0"/>
        <v>-</v>
      </c>
      <c r="Q67" s="46">
        <f t="shared" si="1"/>
        <v>50</v>
      </c>
      <c r="Y67" s="48"/>
    </row>
    <row r="68" spans="1:25" ht="57" customHeight="1" x14ac:dyDescent="0.25">
      <c r="A68" s="15"/>
      <c r="C68" s="16" t="s">
        <v>121</v>
      </c>
      <c r="E68" s="17"/>
      <c r="F68" s="21"/>
      <c r="G68" s="21"/>
      <c r="H68" s="21"/>
      <c r="I68" s="21"/>
      <c r="J68" s="21"/>
      <c r="K68" s="22"/>
      <c r="M68" s="20">
        <f t="shared" si="7"/>
        <v>50</v>
      </c>
      <c r="O68" s="57" t="str">
        <f t="shared" si="0"/>
        <v>-</v>
      </c>
      <c r="Q68" s="46">
        <f t="shared" si="1"/>
        <v>50</v>
      </c>
      <c r="Y68" s="48"/>
    </row>
    <row r="69" spans="1:25" ht="54" customHeight="1" x14ac:dyDescent="0.25">
      <c r="A69" s="15"/>
      <c r="C69" s="16" t="s">
        <v>122</v>
      </c>
      <c r="E69" s="17" t="s">
        <v>123</v>
      </c>
      <c r="F69" s="18">
        <v>16.5</v>
      </c>
      <c r="G69" s="18">
        <v>33</v>
      </c>
      <c r="H69" s="19">
        <v>3.9663461538461502E-3</v>
      </c>
      <c r="I69" s="20">
        <f>H69*I$129</f>
        <v>24.820650540865369</v>
      </c>
      <c r="J69" s="21" t="s">
        <v>14</v>
      </c>
      <c r="K69" s="22"/>
      <c r="M69" s="20" t="str">
        <f t="shared" si="7"/>
        <v>-</v>
      </c>
      <c r="O69" s="57">
        <f t="shared" si="0"/>
        <v>4.6979591875472813E-3</v>
      </c>
      <c r="Q69" s="46">
        <f t="shared" si="1"/>
        <v>20.71</v>
      </c>
      <c r="Y69" s="48"/>
    </row>
    <row r="70" spans="1:25" ht="30" customHeight="1" x14ac:dyDescent="0.25">
      <c r="A70" s="63"/>
      <c r="C70" s="16" t="s">
        <v>124</v>
      </c>
      <c r="E70" s="49" t="s">
        <v>125</v>
      </c>
      <c r="F70" s="50">
        <v>0</v>
      </c>
      <c r="G70" s="50">
        <v>0</v>
      </c>
      <c r="H70" s="51">
        <v>0</v>
      </c>
      <c r="I70" s="52">
        <f>H70*I$129</f>
        <v>0</v>
      </c>
      <c r="J70" s="53" t="s">
        <v>19</v>
      </c>
      <c r="K70" s="22" t="s">
        <v>126</v>
      </c>
      <c r="M70" s="20" t="str">
        <f t="shared" si="7"/>
        <v>-</v>
      </c>
      <c r="O70" s="57">
        <f t="shared" si="0"/>
        <v>0</v>
      </c>
      <c r="Q70" s="46">
        <f t="shared" si="1"/>
        <v>0</v>
      </c>
      <c r="Y70" s="48"/>
    </row>
    <row r="71" spans="1:25" ht="30" customHeight="1" x14ac:dyDescent="0.25">
      <c r="A71" s="15" t="s">
        <v>40</v>
      </c>
      <c r="C71" s="62" t="s">
        <v>127</v>
      </c>
      <c r="E71" s="17"/>
      <c r="F71" s="21"/>
      <c r="G71" s="21"/>
      <c r="H71" s="21"/>
      <c r="I71" s="21"/>
      <c r="J71" s="21"/>
      <c r="K71" s="22"/>
      <c r="M71" s="20" t="str">
        <f t="shared" si="7"/>
        <v>-</v>
      </c>
      <c r="O71" s="57">
        <f t="shared" si="0"/>
        <v>0</v>
      </c>
      <c r="Q71" s="46">
        <f t="shared" si="1"/>
        <v>0</v>
      </c>
      <c r="Y71" s="48"/>
    </row>
    <row r="72" spans="1:25" ht="66" customHeight="1" x14ac:dyDescent="0.25">
      <c r="A72" s="15"/>
      <c r="C72" s="16" t="s">
        <v>128</v>
      </c>
      <c r="E72" s="17" t="s">
        <v>129</v>
      </c>
      <c r="F72" s="18">
        <v>23.3333333333333</v>
      </c>
      <c r="G72" s="18">
        <v>46.6666666666667</v>
      </c>
      <c r="H72" s="19">
        <v>5.6089743589743599E-3</v>
      </c>
      <c r="I72" s="20">
        <f>H72*I$129</f>
        <v>35.099909855769248</v>
      </c>
      <c r="J72" s="21" t="s">
        <v>14</v>
      </c>
      <c r="K72" s="22"/>
      <c r="M72" s="20" t="str">
        <f t="shared" si="7"/>
        <v>-</v>
      </c>
      <c r="O72" s="57">
        <f t="shared" si="0"/>
        <v>6.6435786490567517E-3</v>
      </c>
      <c r="Q72" s="46">
        <f t="shared" si="1"/>
        <v>29.28</v>
      </c>
      <c r="Y72" s="48"/>
    </row>
    <row r="73" spans="1:25" ht="75" customHeight="1" x14ac:dyDescent="0.25">
      <c r="A73" s="15"/>
      <c r="C73" s="16" t="s">
        <v>130</v>
      </c>
      <c r="E73" s="17" t="s">
        <v>131</v>
      </c>
      <c r="F73" s="18">
        <v>43</v>
      </c>
      <c r="G73" s="18">
        <v>86</v>
      </c>
      <c r="H73" s="19">
        <v>1.0336538461538499E-2</v>
      </c>
      <c r="I73" s="20">
        <f>H73*I$129</f>
        <v>64.684119591346416</v>
      </c>
      <c r="J73" s="21" t="s">
        <v>14</v>
      </c>
      <c r="K73" s="22"/>
      <c r="M73" s="20" t="str">
        <f t="shared" si="7"/>
        <v>-</v>
      </c>
      <c r="O73" s="57">
        <f t="shared" si="0"/>
        <v>1.2243166367547459E-2</v>
      </c>
      <c r="Q73" s="46">
        <f t="shared" si="1"/>
        <v>53.97</v>
      </c>
      <c r="Y73" s="48"/>
    </row>
    <row r="74" spans="1:25" ht="30" customHeight="1" x14ac:dyDescent="0.25">
      <c r="A74" s="15"/>
      <c r="C74" s="16" t="s">
        <v>132</v>
      </c>
      <c r="E74" s="17"/>
      <c r="F74" s="21"/>
      <c r="G74" s="21"/>
      <c r="H74" s="21"/>
      <c r="I74" s="21"/>
      <c r="J74" s="21"/>
      <c r="K74" s="22"/>
      <c r="M74" s="20">
        <f t="shared" si="7"/>
        <v>50</v>
      </c>
      <c r="O74" s="57" t="str">
        <f t="shared" si="0"/>
        <v>-</v>
      </c>
      <c r="Q74" s="46">
        <f t="shared" si="1"/>
        <v>50</v>
      </c>
      <c r="Y74" s="48"/>
    </row>
    <row r="75" spans="1:25" ht="30" customHeight="1" x14ac:dyDescent="0.25">
      <c r="A75" s="15"/>
      <c r="C75" s="16" t="s">
        <v>133</v>
      </c>
      <c r="E75" s="17"/>
      <c r="F75" s="21"/>
      <c r="G75" s="21"/>
      <c r="H75" s="21"/>
      <c r="I75" s="21"/>
      <c r="J75" s="21"/>
      <c r="K75" s="22"/>
      <c r="M75" s="20">
        <f t="shared" si="7"/>
        <v>50</v>
      </c>
      <c r="O75" s="57" t="str">
        <f t="shared" si="0"/>
        <v>-</v>
      </c>
      <c r="Q75" s="46">
        <f t="shared" si="1"/>
        <v>50</v>
      </c>
      <c r="Y75" s="48"/>
    </row>
    <row r="76" spans="1:25" ht="30" customHeight="1" x14ac:dyDescent="0.25">
      <c r="A76" s="15"/>
      <c r="B76" s="79"/>
      <c r="C76" s="16" t="s">
        <v>134</v>
      </c>
      <c r="D76" s="80"/>
      <c r="E76" s="17" t="s">
        <v>135</v>
      </c>
      <c r="F76" s="18">
        <v>95.8333333333333</v>
      </c>
      <c r="G76" s="18">
        <v>191.666666666667</v>
      </c>
      <c r="H76" s="19">
        <v>2.3036858974359E-2</v>
      </c>
      <c r="I76" s="20">
        <f>H76*I$129</f>
        <v>144.16034405048097</v>
      </c>
      <c r="J76" s="21" t="s">
        <v>14</v>
      </c>
      <c r="K76" s="22"/>
      <c r="M76" s="20" t="str">
        <f t="shared" si="7"/>
        <v>-</v>
      </c>
      <c r="O76" s="57">
        <f t="shared" si="0"/>
        <v>2.7286126594340258E-2</v>
      </c>
      <c r="Q76" s="46">
        <f t="shared" si="1"/>
        <v>120.27</v>
      </c>
      <c r="Y76" s="48"/>
    </row>
    <row r="77" spans="1:25" ht="45.75" customHeight="1" x14ac:dyDescent="0.25">
      <c r="A77" s="15"/>
      <c r="B77" s="79"/>
      <c r="C77" s="16"/>
      <c r="D77" s="80"/>
      <c r="E77" s="17" t="s">
        <v>136</v>
      </c>
      <c r="F77" s="18">
        <v>55.5</v>
      </c>
      <c r="G77" s="18">
        <v>111</v>
      </c>
      <c r="H77" s="19">
        <v>1.33413461538462E-2</v>
      </c>
      <c r="I77" s="20">
        <f>H77*I$129</f>
        <v>83.487642728365699</v>
      </c>
      <c r="J77" s="21" t="s">
        <v>14</v>
      </c>
      <c r="K77" s="22"/>
      <c r="M77" s="20" t="str">
        <f t="shared" si="7"/>
        <v>-</v>
      </c>
      <c r="O77" s="57">
        <f t="shared" si="0"/>
        <v>1.5802226358113583E-2</v>
      </c>
      <c r="Q77" s="46">
        <f t="shared" si="1"/>
        <v>69.650000000000006</v>
      </c>
      <c r="Y77" s="48"/>
    </row>
    <row r="78" spans="1:25" ht="30" customHeight="1" x14ac:dyDescent="0.25">
      <c r="A78" s="15"/>
      <c r="C78" s="16" t="s">
        <v>137</v>
      </c>
      <c r="E78" s="49" t="s">
        <v>138</v>
      </c>
      <c r="F78" s="50">
        <v>0</v>
      </c>
      <c r="G78" s="50">
        <v>0</v>
      </c>
      <c r="H78" s="51">
        <v>0</v>
      </c>
      <c r="I78" s="52">
        <f>H78*I$129</f>
        <v>0</v>
      </c>
      <c r="J78" s="53" t="s">
        <v>19</v>
      </c>
      <c r="K78" s="22"/>
      <c r="M78" s="54">
        <v>50</v>
      </c>
      <c r="O78" s="55" t="str">
        <f t="shared" si="0"/>
        <v>-</v>
      </c>
      <c r="Q78" s="46">
        <f t="shared" si="1"/>
        <v>50</v>
      </c>
      <c r="Y78" s="48"/>
    </row>
    <row r="79" spans="1:25" ht="43.5" customHeight="1" x14ac:dyDescent="0.25">
      <c r="A79" s="63"/>
      <c r="C79" s="16" t="s">
        <v>139</v>
      </c>
      <c r="E79" s="17"/>
      <c r="F79" s="21"/>
      <c r="G79" s="21"/>
      <c r="H79" s="21"/>
      <c r="I79" s="21"/>
      <c r="J79" s="21"/>
      <c r="K79" s="22"/>
      <c r="M79" s="20">
        <f t="shared" ref="M79:M127" si="8">IF(A79="NO","-",IF(E79&gt;0,"-",50))</f>
        <v>50</v>
      </c>
      <c r="O79" s="57" t="str">
        <f t="shared" si="0"/>
        <v>-</v>
      </c>
      <c r="Q79" s="46">
        <f t="shared" si="1"/>
        <v>50</v>
      </c>
      <c r="Y79" s="48"/>
    </row>
    <row r="80" spans="1:25" ht="30" customHeight="1" x14ac:dyDescent="0.25">
      <c r="A80" s="64"/>
      <c r="C80" s="62" t="s">
        <v>140</v>
      </c>
      <c r="E80" s="17"/>
      <c r="F80" s="18"/>
      <c r="G80" s="18"/>
      <c r="H80" s="19"/>
      <c r="I80" s="20"/>
      <c r="J80" s="21"/>
      <c r="K80" s="22"/>
      <c r="M80" s="20">
        <f t="shared" si="8"/>
        <v>50</v>
      </c>
      <c r="O80" s="57" t="str">
        <f t="shared" ref="O80:O127" si="9">IF(M80=50,"-",F80/$T$33)</f>
        <v>-</v>
      </c>
      <c r="Q80" s="46">
        <f t="shared" ref="Q80:Q127" si="10">IF(M80=50,50,ROUND(O80*$T$30,2))</f>
        <v>50</v>
      </c>
      <c r="Y80" s="48"/>
    </row>
    <row r="81" spans="1:25" ht="30" customHeight="1" x14ac:dyDescent="0.25">
      <c r="A81" s="15"/>
      <c r="C81" s="16" t="s">
        <v>141</v>
      </c>
      <c r="E81" s="17"/>
      <c r="F81" s="21"/>
      <c r="G81" s="21"/>
      <c r="H81" s="21"/>
      <c r="I81" s="21"/>
      <c r="J81" s="21"/>
      <c r="K81" s="22"/>
      <c r="M81" s="20">
        <f t="shared" si="8"/>
        <v>50</v>
      </c>
      <c r="O81" s="57" t="str">
        <f t="shared" si="9"/>
        <v>-</v>
      </c>
      <c r="Q81" s="46">
        <f t="shared" si="10"/>
        <v>50</v>
      </c>
      <c r="Y81" s="48"/>
    </row>
    <row r="82" spans="1:25" ht="30" customHeight="1" x14ac:dyDescent="0.25">
      <c r="A82" s="15"/>
      <c r="C82" s="16" t="s">
        <v>142</v>
      </c>
      <c r="E82" s="75" t="s">
        <v>143</v>
      </c>
      <c r="F82" s="70">
        <v>50.8333333333333</v>
      </c>
      <c r="G82" s="70">
        <v>101.666666666667</v>
      </c>
      <c r="H82" s="73">
        <v>1.2219551282051299E-2</v>
      </c>
      <c r="I82" s="54">
        <f>H82*I$129</f>
        <v>76.467660757211675</v>
      </c>
      <c r="J82" s="76" t="s">
        <v>14</v>
      </c>
      <c r="K82" s="22"/>
      <c r="M82" s="20" t="str">
        <f t="shared" si="8"/>
        <v>-</v>
      </c>
      <c r="O82" s="57">
        <f t="shared" si="9"/>
        <v>1.4473510628302219E-2</v>
      </c>
      <c r="Q82" s="46">
        <f t="shared" si="10"/>
        <v>63.8</v>
      </c>
      <c r="Y82" s="48"/>
    </row>
    <row r="83" spans="1:25" ht="30" customHeight="1" x14ac:dyDescent="0.25">
      <c r="A83" s="15"/>
      <c r="C83" s="16" t="s">
        <v>144</v>
      </c>
      <c r="E83" s="17"/>
      <c r="F83" s="21"/>
      <c r="G83" s="21"/>
      <c r="H83" s="21"/>
      <c r="I83" s="21"/>
      <c r="J83" s="21"/>
      <c r="K83" s="22"/>
      <c r="M83" s="20">
        <f t="shared" si="8"/>
        <v>50</v>
      </c>
      <c r="O83" s="57" t="str">
        <f t="shared" si="9"/>
        <v>-</v>
      </c>
      <c r="Q83" s="46">
        <f t="shared" si="10"/>
        <v>50</v>
      </c>
      <c r="Y83" s="48"/>
    </row>
    <row r="84" spans="1:25" ht="30" customHeight="1" x14ac:dyDescent="0.25">
      <c r="A84" s="63"/>
      <c r="C84" s="16" t="s">
        <v>145</v>
      </c>
      <c r="E84" s="17" t="s">
        <v>146</v>
      </c>
      <c r="F84" s="18">
        <v>11.5</v>
      </c>
      <c r="G84" s="18">
        <v>23</v>
      </c>
      <c r="H84" s="19">
        <v>2.7644230769230801E-3</v>
      </c>
      <c r="I84" s="20">
        <f>H84*I$129</f>
        <v>17.299241286057718</v>
      </c>
      <c r="J84" s="21" t="s">
        <v>14</v>
      </c>
      <c r="K84" s="22"/>
      <c r="M84" s="20" t="str">
        <f t="shared" si="8"/>
        <v>-</v>
      </c>
      <c r="O84" s="57">
        <f t="shared" si="9"/>
        <v>3.2743351913208322E-3</v>
      </c>
      <c r="Q84" s="46">
        <f t="shared" si="10"/>
        <v>14.43</v>
      </c>
      <c r="Y84" s="48"/>
    </row>
    <row r="85" spans="1:25" ht="30" customHeight="1" x14ac:dyDescent="0.25">
      <c r="A85" s="15" t="s">
        <v>40</v>
      </c>
      <c r="C85" s="62" t="s">
        <v>147</v>
      </c>
      <c r="E85" s="17"/>
      <c r="F85" s="21"/>
      <c r="G85" s="21"/>
      <c r="H85" s="21"/>
      <c r="I85" s="21"/>
      <c r="J85" s="21"/>
      <c r="K85" s="22"/>
      <c r="M85" s="20" t="str">
        <f t="shared" si="8"/>
        <v>-</v>
      </c>
      <c r="O85" s="57">
        <f t="shared" si="9"/>
        <v>0</v>
      </c>
      <c r="Q85" s="46">
        <f t="shared" si="10"/>
        <v>0</v>
      </c>
      <c r="Y85" s="48"/>
    </row>
    <row r="86" spans="1:25" ht="65.25" customHeight="1" x14ac:dyDescent="0.25">
      <c r="A86" s="15"/>
      <c r="C86" s="16" t="s">
        <v>148</v>
      </c>
      <c r="E86" s="49" t="s">
        <v>149</v>
      </c>
      <c r="F86" s="50">
        <v>0</v>
      </c>
      <c r="G86" s="50">
        <v>0</v>
      </c>
      <c r="H86" s="51">
        <v>0</v>
      </c>
      <c r="I86" s="52">
        <f>H86*I$129</f>
        <v>0</v>
      </c>
      <c r="J86" s="53" t="s">
        <v>19</v>
      </c>
      <c r="K86" s="22"/>
      <c r="M86" s="20" t="str">
        <f t="shared" si="8"/>
        <v>-</v>
      </c>
      <c r="O86" s="57">
        <f t="shared" si="9"/>
        <v>0</v>
      </c>
      <c r="Q86" s="46">
        <f t="shared" si="10"/>
        <v>0</v>
      </c>
      <c r="Y86" s="48"/>
    </row>
    <row r="87" spans="1:25" ht="55.5" customHeight="1" x14ac:dyDescent="0.25">
      <c r="A87" s="15"/>
      <c r="C87" s="16" t="s">
        <v>150</v>
      </c>
      <c r="E87" s="49" t="s">
        <v>151</v>
      </c>
      <c r="F87" s="50">
        <v>2</v>
      </c>
      <c r="G87" s="50">
        <v>4</v>
      </c>
      <c r="H87" s="51">
        <v>4.8076923076923101E-4</v>
      </c>
      <c r="I87" s="52">
        <f>H87*I$129</f>
        <v>3.0085637019230793</v>
      </c>
      <c r="J87" s="53" t="s">
        <v>19</v>
      </c>
      <c r="K87" s="22"/>
      <c r="M87" s="20" t="str">
        <f t="shared" si="8"/>
        <v>-</v>
      </c>
      <c r="O87" s="57">
        <f t="shared" si="9"/>
        <v>5.6944959849057955E-4</v>
      </c>
      <c r="Q87" s="46">
        <f t="shared" si="10"/>
        <v>2.5099999999999998</v>
      </c>
      <c r="Y87" s="48"/>
    </row>
    <row r="88" spans="1:25" ht="30" customHeight="1" x14ac:dyDescent="0.25">
      <c r="A88" s="60"/>
      <c r="C88" s="16" t="s">
        <v>152</v>
      </c>
      <c r="E88" s="17" t="s">
        <v>153</v>
      </c>
      <c r="F88" s="18">
        <v>9.5</v>
      </c>
      <c r="G88" s="18">
        <v>19</v>
      </c>
      <c r="H88" s="19">
        <v>2.2836538461538502E-3</v>
      </c>
      <c r="I88" s="20">
        <f>H88*I$129</f>
        <v>14.290677584134645</v>
      </c>
      <c r="J88" s="21" t="s">
        <v>14</v>
      </c>
      <c r="K88" s="22"/>
      <c r="M88" s="20" t="str">
        <f t="shared" si="8"/>
        <v>-</v>
      </c>
      <c r="O88" s="57">
        <f t="shared" si="9"/>
        <v>2.7048855928302525E-3</v>
      </c>
      <c r="Q88" s="46">
        <f t="shared" si="10"/>
        <v>11.92</v>
      </c>
      <c r="Y88" s="48"/>
    </row>
    <row r="89" spans="1:25" ht="44.25" customHeight="1" x14ac:dyDescent="0.25">
      <c r="A89" s="15" t="s">
        <v>40</v>
      </c>
      <c r="C89" s="61" t="s">
        <v>154</v>
      </c>
      <c r="E89" s="17"/>
      <c r="F89" s="21"/>
      <c r="G89" s="21"/>
      <c r="H89" s="21"/>
      <c r="I89" s="21"/>
      <c r="J89" s="21"/>
      <c r="K89" s="22"/>
      <c r="M89" s="20" t="str">
        <f t="shared" si="8"/>
        <v>-</v>
      </c>
      <c r="O89" s="57">
        <f t="shared" si="9"/>
        <v>0</v>
      </c>
      <c r="Q89" s="46">
        <f t="shared" si="10"/>
        <v>0</v>
      </c>
      <c r="Y89" s="48"/>
    </row>
    <row r="90" spans="1:25" ht="35.25" customHeight="1" x14ac:dyDescent="0.25">
      <c r="A90" s="15" t="s">
        <v>40</v>
      </c>
      <c r="C90" s="62" t="s">
        <v>155</v>
      </c>
      <c r="E90" s="17"/>
      <c r="F90" s="21"/>
      <c r="G90" s="21"/>
      <c r="H90" s="21"/>
      <c r="I90" s="21"/>
      <c r="J90" s="21"/>
      <c r="K90" s="22"/>
      <c r="M90" s="20" t="str">
        <f t="shared" si="8"/>
        <v>-</v>
      </c>
      <c r="O90" s="57">
        <f t="shared" si="9"/>
        <v>0</v>
      </c>
      <c r="Q90" s="46">
        <f t="shared" si="10"/>
        <v>0</v>
      </c>
      <c r="Y90" s="48"/>
    </row>
    <row r="91" spans="1:25" ht="37.5" customHeight="1" x14ac:dyDescent="0.25">
      <c r="A91" s="15"/>
      <c r="C91" s="16" t="s">
        <v>156</v>
      </c>
      <c r="E91" s="17"/>
      <c r="F91" s="21"/>
      <c r="G91" s="21"/>
      <c r="H91" s="21"/>
      <c r="I91" s="21"/>
      <c r="J91" s="21"/>
      <c r="K91" s="22"/>
      <c r="M91" s="20">
        <f t="shared" si="8"/>
        <v>50</v>
      </c>
      <c r="O91" s="57" t="str">
        <f t="shared" si="9"/>
        <v>-</v>
      </c>
      <c r="Q91" s="46">
        <f t="shared" si="10"/>
        <v>50</v>
      </c>
      <c r="Y91" s="48"/>
    </row>
    <row r="92" spans="1:25" ht="30" customHeight="1" x14ac:dyDescent="0.25">
      <c r="A92" s="15"/>
      <c r="C92" s="16" t="s">
        <v>157</v>
      </c>
      <c r="E92" s="17"/>
      <c r="F92" s="21"/>
      <c r="G92" s="21"/>
      <c r="H92" s="21"/>
      <c r="I92" s="21"/>
      <c r="J92" s="21"/>
      <c r="K92" s="22"/>
      <c r="M92" s="20">
        <f t="shared" si="8"/>
        <v>50</v>
      </c>
      <c r="O92" s="57" t="str">
        <f t="shared" si="9"/>
        <v>-</v>
      </c>
      <c r="Q92" s="46">
        <f t="shared" si="10"/>
        <v>50</v>
      </c>
      <c r="Y92" s="48"/>
    </row>
    <row r="93" spans="1:25" ht="30" customHeight="1" x14ac:dyDescent="0.25">
      <c r="A93" s="63"/>
      <c r="C93" s="16" t="s">
        <v>158</v>
      </c>
      <c r="E93" s="17"/>
      <c r="F93" s="21"/>
      <c r="G93" s="21"/>
      <c r="H93" s="21"/>
      <c r="I93" s="21"/>
      <c r="J93" s="21"/>
      <c r="K93" s="22"/>
      <c r="M93" s="20">
        <f t="shared" si="8"/>
        <v>50</v>
      </c>
      <c r="O93" s="57" t="str">
        <f t="shared" si="9"/>
        <v>-</v>
      </c>
      <c r="Q93" s="46">
        <f t="shared" si="10"/>
        <v>50</v>
      </c>
      <c r="Y93" s="48"/>
    </row>
    <row r="94" spans="1:25" ht="30" customHeight="1" x14ac:dyDescent="0.25">
      <c r="A94" s="15" t="s">
        <v>40</v>
      </c>
      <c r="C94" s="62" t="s">
        <v>159</v>
      </c>
      <c r="E94" s="17"/>
      <c r="F94" s="21"/>
      <c r="G94" s="21"/>
      <c r="H94" s="21"/>
      <c r="I94" s="21"/>
      <c r="J94" s="21"/>
      <c r="K94" s="22"/>
      <c r="M94" s="20" t="str">
        <f t="shared" si="8"/>
        <v>-</v>
      </c>
      <c r="O94" s="57">
        <f t="shared" si="9"/>
        <v>0</v>
      </c>
      <c r="Q94" s="46">
        <f t="shared" si="10"/>
        <v>0</v>
      </c>
      <c r="Y94" s="48"/>
    </row>
    <row r="95" spans="1:25" ht="30" customHeight="1" x14ac:dyDescent="0.25">
      <c r="A95" s="15"/>
      <c r="C95" s="16" t="s">
        <v>160</v>
      </c>
      <c r="E95" s="17"/>
      <c r="F95" s="21"/>
      <c r="G95" s="21"/>
      <c r="H95" s="21"/>
      <c r="I95" s="21"/>
      <c r="J95" s="21"/>
      <c r="K95" s="22"/>
      <c r="M95" s="20">
        <f t="shared" si="8"/>
        <v>50</v>
      </c>
      <c r="O95" s="57" t="str">
        <f t="shared" si="9"/>
        <v>-</v>
      </c>
      <c r="Q95" s="46">
        <f t="shared" si="10"/>
        <v>50</v>
      </c>
      <c r="Y95" s="48"/>
    </row>
    <row r="96" spans="1:25" ht="30" customHeight="1" x14ac:dyDescent="0.25">
      <c r="A96" s="15"/>
      <c r="C96" s="16" t="s">
        <v>161</v>
      </c>
      <c r="E96" s="17"/>
      <c r="F96" s="21"/>
      <c r="G96" s="21"/>
      <c r="H96" s="21"/>
      <c r="I96" s="21"/>
      <c r="J96" s="21"/>
      <c r="K96" s="22"/>
      <c r="M96" s="20">
        <f t="shared" si="8"/>
        <v>50</v>
      </c>
      <c r="O96" s="57" t="str">
        <f t="shared" si="9"/>
        <v>-</v>
      </c>
      <c r="Q96" s="46">
        <f t="shared" si="10"/>
        <v>50</v>
      </c>
      <c r="Y96" s="48"/>
    </row>
    <row r="97" spans="1:25" ht="30" customHeight="1" x14ac:dyDescent="0.25">
      <c r="A97" s="63"/>
      <c r="B97" s="79"/>
      <c r="C97" s="16" t="s">
        <v>162</v>
      </c>
      <c r="D97" s="80"/>
      <c r="E97" s="17"/>
      <c r="F97" s="21"/>
      <c r="G97" s="21"/>
      <c r="H97" s="21"/>
      <c r="I97" s="21"/>
      <c r="J97" s="21"/>
      <c r="K97" s="22"/>
      <c r="M97" s="20">
        <f t="shared" si="8"/>
        <v>50</v>
      </c>
      <c r="O97" s="57" t="str">
        <f t="shared" si="9"/>
        <v>-</v>
      </c>
      <c r="Q97" s="46">
        <f t="shared" si="10"/>
        <v>50</v>
      </c>
      <c r="Y97" s="48"/>
    </row>
    <row r="98" spans="1:25" ht="30" customHeight="1" x14ac:dyDescent="0.25">
      <c r="A98" s="63"/>
      <c r="B98" s="79"/>
      <c r="C98" s="16"/>
      <c r="D98" s="80"/>
      <c r="E98" s="17" t="s">
        <v>163</v>
      </c>
      <c r="F98" s="18">
        <v>122.666666666667</v>
      </c>
      <c r="G98" s="18">
        <v>245.333333333333</v>
      </c>
      <c r="H98" s="19">
        <v>2.94871794871795E-2</v>
      </c>
      <c r="I98" s="20">
        <f>H98*I$129</f>
        <v>184.52524038461553</v>
      </c>
      <c r="J98" s="21" t="s">
        <v>14</v>
      </c>
      <c r="K98" s="22"/>
      <c r="M98" s="20" t="str">
        <f t="shared" si="8"/>
        <v>-</v>
      </c>
      <c r="O98" s="57">
        <f t="shared" si="9"/>
        <v>3.4926242040755638E-2</v>
      </c>
      <c r="Q98" s="46">
        <f t="shared" si="10"/>
        <v>153.94999999999999</v>
      </c>
      <c r="Y98" s="48"/>
    </row>
    <row r="99" spans="1:25" ht="40.5" customHeight="1" x14ac:dyDescent="0.25">
      <c r="A99" s="15" t="s">
        <v>40</v>
      </c>
      <c r="C99" s="62" t="s">
        <v>164</v>
      </c>
      <c r="E99" s="17"/>
      <c r="F99" s="21"/>
      <c r="G99" s="21"/>
      <c r="H99" s="21"/>
      <c r="I99" s="21"/>
      <c r="J99" s="21"/>
      <c r="K99" s="22"/>
      <c r="M99" s="20" t="str">
        <f t="shared" si="8"/>
        <v>-</v>
      </c>
      <c r="O99" s="57">
        <f t="shared" si="9"/>
        <v>0</v>
      </c>
      <c r="Q99" s="46">
        <f t="shared" si="10"/>
        <v>0</v>
      </c>
      <c r="Y99" s="48"/>
    </row>
    <row r="100" spans="1:25" ht="30" customHeight="1" x14ac:dyDescent="0.25">
      <c r="A100" s="15"/>
      <c r="C100" s="16" t="s">
        <v>165</v>
      </c>
      <c r="E100" s="17"/>
      <c r="F100" s="21"/>
      <c r="G100" s="21"/>
      <c r="H100" s="21"/>
      <c r="I100" s="21"/>
      <c r="J100" s="21"/>
      <c r="K100" s="22"/>
      <c r="M100" s="20">
        <f t="shared" si="8"/>
        <v>50</v>
      </c>
      <c r="O100" s="57" t="str">
        <f t="shared" si="9"/>
        <v>-</v>
      </c>
      <c r="Q100" s="46">
        <f t="shared" si="10"/>
        <v>50</v>
      </c>
      <c r="Y100" s="48"/>
    </row>
    <row r="101" spans="1:25" ht="30" customHeight="1" x14ac:dyDescent="0.25">
      <c r="A101" s="15"/>
      <c r="C101" s="16" t="s">
        <v>166</v>
      </c>
      <c r="E101" s="17"/>
      <c r="F101" s="21"/>
      <c r="G101" s="21"/>
      <c r="H101" s="21"/>
      <c r="I101" s="21"/>
      <c r="J101" s="21"/>
      <c r="K101" s="22"/>
      <c r="M101" s="20">
        <f t="shared" si="8"/>
        <v>50</v>
      </c>
      <c r="O101" s="57" t="str">
        <f t="shared" si="9"/>
        <v>-</v>
      </c>
      <c r="Q101" s="46">
        <f t="shared" si="10"/>
        <v>50</v>
      </c>
      <c r="Y101" s="48"/>
    </row>
    <row r="102" spans="1:25" ht="53.25" customHeight="1" x14ac:dyDescent="0.25">
      <c r="A102" s="15"/>
      <c r="C102" s="16" t="s">
        <v>167</v>
      </c>
      <c r="E102" s="17" t="s">
        <v>168</v>
      </c>
      <c r="F102" s="18">
        <v>33</v>
      </c>
      <c r="G102" s="18">
        <v>66</v>
      </c>
      <c r="H102" s="19">
        <v>7.9326923076923107E-3</v>
      </c>
      <c r="I102" s="20">
        <f>H102*I$129</f>
        <v>49.641301081730802</v>
      </c>
      <c r="J102" s="21" t="s">
        <v>14</v>
      </c>
      <c r="K102" s="22"/>
      <c r="M102" s="20" t="str">
        <f t="shared" si="8"/>
        <v>-</v>
      </c>
      <c r="O102" s="57">
        <f t="shared" si="9"/>
        <v>9.3959183750945627E-3</v>
      </c>
      <c r="Q102" s="46">
        <f t="shared" si="10"/>
        <v>41.42</v>
      </c>
      <c r="Y102" s="48"/>
    </row>
    <row r="103" spans="1:25" ht="55.5" customHeight="1" x14ac:dyDescent="0.25">
      <c r="A103" s="15"/>
      <c r="B103" s="79"/>
      <c r="C103" s="16" t="s">
        <v>169</v>
      </c>
      <c r="D103" s="80"/>
      <c r="E103" s="17" t="s">
        <v>170</v>
      </c>
      <c r="F103" s="18">
        <v>188.833333333333</v>
      </c>
      <c r="G103" s="18">
        <v>377.66666666666703</v>
      </c>
      <c r="H103" s="19">
        <v>4.5392628205128203E-2</v>
      </c>
      <c r="I103" s="20">
        <f>H103*I$129</f>
        <v>284.05855618990392</v>
      </c>
      <c r="J103" s="21" t="s">
        <v>14</v>
      </c>
      <c r="K103" s="22"/>
      <c r="M103" s="20" t="str">
        <f t="shared" si="8"/>
        <v>-</v>
      </c>
      <c r="O103" s="57">
        <f t="shared" si="9"/>
        <v>5.3765532924152121E-2</v>
      </c>
      <c r="Q103" s="46">
        <f t="shared" si="10"/>
        <v>236.99</v>
      </c>
      <c r="Y103" s="48"/>
    </row>
    <row r="104" spans="1:25" ht="126" customHeight="1" x14ac:dyDescent="0.25">
      <c r="A104" s="15"/>
      <c r="B104" s="79"/>
      <c r="C104" s="16"/>
      <c r="D104" s="80"/>
      <c r="E104" s="17" t="s">
        <v>171</v>
      </c>
      <c r="F104" s="18">
        <v>216.333333333333</v>
      </c>
      <c r="G104" s="18">
        <v>432.66666666666703</v>
      </c>
      <c r="H104" s="19">
        <v>5.2003205128205103E-2</v>
      </c>
      <c r="I104" s="20">
        <f>H104*I$129</f>
        <v>325.42630709134608</v>
      </c>
      <c r="J104" s="21" t="s">
        <v>14</v>
      </c>
      <c r="K104" s="22"/>
      <c r="M104" s="20" t="str">
        <f t="shared" si="8"/>
        <v>-</v>
      </c>
      <c r="O104" s="57">
        <f t="shared" si="9"/>
        <v>6.1595464903397588E-2</v>
      </c>
      <c r="Q104" s="46">
        <f t="shared" si="10"/>
        <v>271.5</v>
      </c>
      <c r="Y104" s="48"/>
    </row>
    <row r="105" spans="1:25" ht="37.5" customHeight="1" x14ac:dyDescent="0.25">
      <c r="A105" s="15"/>
      <c r="C105" s="16" t="s">
        <v>172</v>
      </c>
      <c r="E105" s="17" t="s">
        <v>173</v>
      </c>
      <c r="F105" s="18">
        <v>108.333333333333</v>
      </c>
      <c r="G105" s="18">
        <v>216.666666666667</v>
      </c>
      <c r="H105" s="19">
        <v>2.6041666666666699E-2</v>
      </c>
      <c r="I105" s="20">
        <f>H105*I$129</f>
        <v>162.96386718750026</v>
      </c>
      <c r="J105" s="21" t="s">
        <v>14</v>
      </c>
      <c r="K105" s="22"/>
      <c r="M105" s="20" t="str">
        <f t="shared" si="8"/>
        <v>-</v>
      </c>
      <c r="O105" s="57">
        <f t="shared" si="9"/>
        <v>3.0845186584906297E-2</v>
      </c>
      <c r="Q105" s="46">
        <f t="shared" si="10"/>
        <v>135.96</v>
      </c>
      <c r="Y105" s="48"/>
    </row>
    <row r="106" spans="1:25" ht="30" customHeight="1" x14ac:dyDescent="0.25">
      <c r="A106" s="63"/>
      <c r="C106" s="16" t="s">
        <v>174</v>
      </c>
      <c r="E106" s="17"/>
      <c r="F106" s="21"/>
      <c r="G106" s="21"/>
      <c r="H106" s="21"/>
      <c r="I106" s="21"/>
      <c r="J106" s="21"/>
      <c r="K106" s="22"/>
      <c r="M106" s="20">
        <f t="shared" si="8"/>
        <v>50</v>
      </c>
      <c r="O106" s="57" t="str">
        <f t="shared" si="9"/>
        <v>-</v>
      </c>
      <c r="Q106" s="46">
        <f t="shared" si="10"/>
        <v>50</v>
      </c>
      <c r="Y106" s="48"/>
    </row>
    <row r="107" spans="1:25" ht="30" customHeight="1" x14ac:dyDescent="0.25">
      <c r="A107" s="15" t="s">
        <v>40</v>
      </c>
      <c r="C107" s="62" t="s">
        <v>175</v>
      </c>
      <c r="E107" s="17"/>
      <c r="F107" s="21"/>
      <c r="G107" s="21"/>
      <c r="H107" s="21"/>
      <c r="I107" s="21"/>
      <c r="J107" s="21"/>
      <c r="K107" s="22"/>
      <c r="M107" s="20" t="str">
        <f t="shared" si="8"/>
        <v>-</v>
      </c>
      <c r="O107" s="57">
        <f t="shared" si="9"/>
        <v>0</v>
      </c>
      <c r="Q107" s="46">
        <f t="shared" si="10"/>
        <v>0</v>
      </c>
      <c r="Y107" s="48"/>
    </row>
    <row r="108" spans="1:25" ht="45.75" customHeight="1" x14ac:dyDescent="0.25">
      <c r="A108" s="15"/>
      <c r="C108" s="16" t="s">
        <v>176</v>
      </c>
      <c r="E108" s="17" t="s">
        <v>177</v>
      </c>
      <c r="F108" s="18">
        <v>61.3333333333333</v>
      </c>
      <c r="G108" s="18">
        <v>122.666666666667</v>
      </c>
      <c r="H108" s="19">
        <v>1.47435897435897E-2</v>
      </c>
      <c r="I108" s="20">
        <f>H108*I$129</f>
        <v>92.262620192307452</v>
      </c>
      <c r="J108" s="21" t="s">
        <v>14</v>
      </c>
      <c r="K108" s="22"/>
      <c r="M108" s="20" t="str">
        <f t="shared" si="8"/>
        <v>-</v>
      </c>
      <c r="O108" s="57">
        <f t="shared" si="9"/>
        <v>1.7463121020377764E-2</v>
      </c>
      <c r="Q108" s="46">
        <f t="shared" si="10"/>
        <v>76.97</v>
      </c>
      <c r="Y108" s="48"/>
    </row>
    <row r="109" spans="1:25" ht="45.75" customHeight="1" x14ac:dyDescent="0.25">
      <c r="A109" s="15"/>
      <c r="C109" s="16" t="s">
        <v>178</v>
      </c>
      <c r="E109" s="17" t="s">
        <v>179</v>
      </c>
      <c r="F109" s="18">
        <v>120.166666666667</v>
      </c>
      <c r="G109" s="18">
        <v>240.333333333333</v>
      </c>
      <c r="H109" s="19">
        <v>2.8886217948717999E-2</v>
      </c>
      <c r="I109" s="20">
        <f>H109*I$129</f>
        <v>180.76453575721192</v>
      </c>
      <c r="J109" s="21" t="s">
        <v>14</v>
      </c>
      <c r="K109" s="22"/>
      <c r="M109" s="20" t="str">
        <f t="shared" si="8"/>
        <v>-</v>
      </c>
      <c r="O109" s="57">
        <f t="shared" si="9"/>
        <v>3.4214430042642414E-2</v>
      </c>
      <c r="Q109" s="46">
        <f t="shared" si="10"/>
        <v>150.81</v>
      </c>
      <c r="Y109" s="48"/>
    </row>
    <row r="110" spans="1:25" ht="30" customHeight="1" x14ac:dyDescent="0.25">
      <c r="A110" s="15"/>
      <c r="C110" s="16" t="s">
        <v>180</v>
      </c>
      <c r="E110" s="17" t="s">
        <v>181</v>
      </c>
      <c r="F110" s="18">
        <v>27.3333333333333</v>
      </c>
      <c r="G110" s="18">
        <v>54.6666666666667</v>
      </c>
      <c r="H110" s="19">
        <v>6.5705128205128197E-3</v>
      </c>
      <c r="I110" s="20">
        <f>H110*I$129</f>
        <v>41.117037259615394</v>
      </c>
      <c r="J110" s="21" t="s">
        <v>14</v>
      </c>
      <c r="K110" s="22"/>
      <c r="M110" s="20" t="str">
        <f t="shared" si="8"/>
        <v>-</v>
      </c>
      <c r="O110" s="57">
        <f t="shared" si="9"/>
        <v>7.7824778460379102E-3</v>
      </c>
      <c r="Q110" s="46">
        <f t="shared" si="10"/>
        <v>34.299999999999997</v>
      </c>
      <c r="Y110" s="48"/>
    </row>
    <row r="111" spans="1:25" ht="44.25" customHeight="1" x14ac:dyDescent="0.25">
      <c r="A111" s="63"/>
      <c r="C111" s="16" t="s">
        <v>182</v>
      </c>
      <c r="E111" s="17" t="s">
        <v>183</v>
      </c>
      <c r="F111" s="18">
        <v>29.3333333333333</v>
      </c>
      <c r="G111" s="18">
        <v>58.6666666666667</v>
      </c>
      <c r="H111" s="19">
        <v>7.0512820512820496E-3</v>
      </c>
      <c r="I111" s="20">
        <f>H111*I$129</f>
        <v>44.125600961538467</v>
      </c>
      <c r="J111" s="21" t="s">
        <v>14</v>
      </c>
      <c r="K111" s="22"/>
      <c r="M111" s="20" t="str">
        <f t="shared" si="8"/>
        <v>-</v>
      </c>
      <c r="O111" s="57">
        <f t="shared" si="9"/>
        <v>8.3519274445284907E-3</v>
      </c>
      <c r="Q111" s="46">
        <f t="shared" si="10"/>
        <v>36.81</v>
      </c>
      <c r="Y111" s="48"/>
    </row>
    <row r="112" spans="1:25" ht="30" customHeight="1" x14ac:dyDescent="0.25">
      <c r="A112" s="15" t="s">
        <v>40</v>
      </c>
      <c r="C112" s="62" t="s">
        <v>184</v>
      </c>
      <c r="E112" s="17"/>
      <c r="F112" s="21"/>
      <c r="G112" s="21"/>
      <c r="H112" s="21"/>
      <c r="I112" s="21"/>
      <c r="J112" s="21"/>
      <c r="K112" s="22"/>
      <c r="M112" s="20" t="str">
        <f t="shared" si="8"/>
        <v>-</v>
      </c>
      <c r="O112" s="57">
        <f t="shared" si="9"/>
        <v>0</v>
      </c>
      <c r="Q112" s="46">
        <f t="shared" si="10"/>
        <v>0</v>
      </c>
      <c r="Y112" s="48"/>
    </row>
    <row r="113" spans="1:25" ht="42.75" customHeight="1" x14ac:dyDescent="0.25">
      <c r="A113" s="15"/>
      <c r="C113" s="16" t="s">
        <v>185</v>
      </c>
      <c r="E113" s="17" t="s">
        <v>186</v>
      </c>
      <c r="F113" s="18">
        <v>100.666666666667</v>
      </c>
      <c r="G113" s="18">
        <v>201.333333333333</v>
      </c>
      <c r="H113" s="19">
        <v>2.4198717948717901E-2</v>
      </c>
      <c r="I113" s="20">
        <f>H113*I$129</f>
        <v>151.43103966346129</v>
      </c>
      <c r="J113" s="21" t="s">
        <v>14</v>
      </c>
      <c r="K113" s="22"/>
      <c r="M113" s="20" t="str">
        <f t="shared" si="8"/>
        <v>-</v>
      </c>
      <c r="O113" s="57">
        <f t="shared" si="9"/>
        <v>2.8662296457359262E-2</v>
      </c>
      <c r="Q113" s="46">
        <f t="shared" si="10"/>
        <v>126.34</v>
      </c>
      <c r="Y113" s="48"/>
    </row>
    <row r="114" spans="1:25" ht="49.5" customHeight="1" x14ac:dyDescent="0.25">
      <c r="A114" s="15"/>
      <c r="C114" s="16" t="s">
        <v>187</v>
      </c>
      <c r="E114" s="17" t="s">
        <v>188</v>
      </c>
      <c r="F114" s="18">
        <v>39</v>
      </c>
      <c r="G114" s="18">
        <v>78</v>
      </c>
      <c r="H114" s="19">
        <v>9.3749999999999997E-3</v>
      </c>
      <c r="I114" s="20">
        <f>H114*I$129</f>
        <v>58.666992187500014</v>
      </c>
      <c r="J114" s="21" t="s">
        <v>14</v>
      </c>
      <c r="K114" s="22"/>
      <c r="M114" s="20" t="str">
        <f t="shared" si="8"/>
        <v>-</v>
      </c>
      <c r="O114" s="57">
        <f t="shared" si="9"/>
        <v>1.11042671705663E-2</v>
      </c>
      <c r="Q114" s="46">
        <f t="shared" si="10"/>
        <v>48.95</v>
      </c>
      <c r="Y114" s="48"/>
    </row>
    <row r="115" spans="1:25" ht="64.5" customHeight="1" x14ac:dyDescent="0.25">
      <c r="A115" s="15"/>
      <c r="C115" s="16" t="s">
        <v>189</v>
      </c>
      <c r="E115" s="49" t="s">
        <v>190</v>
      </c>
      <c r="F115" s="50">
        <v>0</v>
      </c>
      <c r="G115" s="50">
        <v>0</v>
      </c>
      <c r="H115" s="51">
        <v>0</v>
      </c>
      <c r="I115" s="52">
        <f>H115*I$129</f>
        <v>0</v>
      </c>
      <c r="J115" s="53" t="s">
        <v>19</v>
      </c>
      <c r="K115" s="22"/>
      <c r="M115" s="20" t="str">
        <f t="shared" si="8"/>
        <v>-</v>
      </c>
      <c r="O115" s="57">
        <f t="shared" si="9"/>
        <v>0</v>
      </c>
      <c r="Q115" s="46">
        <f t="shared" si="10"/>
        <v>0</v>
      </c>
      <c r="Y115" s="48"/>
    </row>
    <row r="116" spans="1:25" ht="50.25" customHeight="1" x14ac:dyDescent="0.25">
      <c r="A116" s="15"/>
      <c r="C116" s="16" t="s">
        <v>191</v>
      </c>
      <c r="E116" s="17" t="s">
        <v>192</v>
      </c>
      <c r="F116" s="18">
        <v>47.1666666666667</v>
      </c>
      <c r="G116" s="18">
        <v>94.3333333333333</v>
      </c>
      <c r="H116" s="19">
        <v>1.1338141025640999E-2</v>
      </c>
      <c r="I116" s="20">
        <f>H116*I$129</f>
        <v>70.951960637019084</v>
      </c>
      <c r="J116" s="21" t="s">
        <v>14</v>
      </c>
      <c r="K116" s="22"/>
      <c r="M116" s="20" t="str">
        <f t="shared" si="8"/>
        <v>-</v>
      </c>
      <c r="O116" s="57">
        <f t="shared" si="9"/>
        <v>1.3429519697736177E-2</v>
      </c>
      <c r="Q116" s="46">
        <f t="shared" si="10"/>
        <v>59.19</v>
      </c>
      <c r="Y116" s="48"/>
    </row>
    <row r="117" spans="1:25" ht="45" customHeight="1" x14ac:dyDescent="0.25">
      <c r="A117" s="77"/>
      <c r="C117" s="16" t="s">
        <v>193</v>
      </c>
      <c r="E117" s="49" t="s">
        <v>194</v>
      </c>
      <c r="F117" s="50">
        <v>6</v>
      </c>
      <c r="G117" s="50">
        <v>12</v>
      </c>
      <c r="H117" s="51">
        <v>1.44230769230769E-3</v>
      </c>
      <c r="I117" s="52">
        <f>H117*I$129</f>
        <v>9.0256911057692193</v>
      </c>
      <c r="J117" s="53" t="s">
        <v>19</v>
      </c>
      <c r="K117" s="22"/>
      <c r="M117" s="20" t="str">
        <f t="shared" si="8"/>
        <v>-</v>
      </c>
      <c r="O117" s="57">
        <f t="shared" si="9"/>
        <v>1.7083487954717386E-3</v>
      </c>
      <c r="Q117" s="46">
        <f t="shared" si="10"/>
        <v>7.53</v>
      </c>
      <c r="Y117" s="48"/>
    </row>
    <row r="118" spans="1:25" ht="30" customHeight="1" x14ac:dyDescent="0.25">
      <c r="A118" s="15" t="s">
        <v>40</v>
      </c>
      <c r="C118" s="62" t="s">
        <v>195</v>
      </c>
      <c r="E118" s="17"/>
      <c r="F118" s="21"/>
      <c r="G118" s="21"/>
      <c r="H118" s="21"/>
      <c r="I118" s="21"/>
      <c r="J118" s="21"/>
      <c r="K118" s="22"/>
      <c r="M118" s="20" t="str">
        <f t="shared" si="8"/>
        <v>-</v>
      </c>
      <c r="O118" s="57">
        <f t="shared" si="9"/>
        <v>0</v>
      </c>
      <c r="Q118" s="46">
        <f t="shared" si="10"/>
        <v>0</v>
      </c>
      <c r="Y118" s="48"/>
    </row>
    <row r="119" spans="1:25" ht="70.5" customHeight="1" x14ac:dyDescent="0.25">
      <c r="A119" s="15"/>
      <c r="C119" s="16" t="s">
        <v>196</v>
      </c>
      <c r="E119" s="17" t="s">
        <v>197</v>
      </c>
      <c r="F119" s="18">
        <v>163.5</v>
      </c>
      <c r="G119" s="18">
        <v>327</v>
      </c>
      <c r="H119" s="19">
        <v>3.9302884615384601E-2</v>
      </c>
      <c r="I119" s="20">
        <f>H119*I$129</f>
        <v>245.95008263221152</v>
      </c>
      <c r="J119" s="21" t="s">
        <v>14</v>
      </c>
      <c r="K119" s="22"/>
      <c r="M119" s="20" t="str">
        <f t="shared" si="8"/>
        <v>-</v>
      </c>
      <c r="O119" s="57">
        <f t="shared" si="9"/>
        <v>4.6552504676604878E-2</v>
      </c>
      <c r="Q119" s="46">
        <f t="shared" si="10"/>
        <v>205.19</v>
      </c>
      <c r="Y119" s="48"/>
    </row>
    <row r="120" spans="1:25" ht="55.5" customHeight="1" x14ac:dyDescent="0.25">
      <c r="A120" s="77"/>
      <c r="C120" s="16" t="s">
        <v>198</v>
      </c>
      <c r="E120" s="17" t="s">
        <v>199</v>
      </c>
      <c r="F120" s="18">
        <v>14</v>
      </c>
      <c r="G120" s="18">
        <v>28</v>
      </c>
      <c r="H120" s="19">
        <v>3.3653846153846199E-3</v>
      </c>
      <c r="I120" s="20">
        <f>H120*I$129</f>
        <v>21.059945913461572</v>
      </c>
      <c r="J120" s="21" t="s">
        <v>14</v>
      </c>
      <c r="K120" s="22"/>
      <c r="M120" s="20" t="str">
        <f t="shared" si="8"/>
        <v>-</v>
      </c>
      <c r="O120" s="57">
        <f t="shared" si="9"/>
        <v>3.9861471894340568E-3</v>
      </c>
      <c r="Q120" s="46">
        <f t="shared" si="10"/>
        <v>17.57</v>
      </c>
      <c r="Y120" s="48"/>
    </row>
    <row r="121" spans="1:25" ht="48" customHeight="1" x14ac:dyDescent="0.25">
      <c r="A121" s="15"/>
      <c r="C121" s="16" t="s">
        <v>200</v>
      </c>
      <c r="E121" s="49" t="s">
        <v>201</v>
      </c>
      <c r="F121" s="50"/>
      <c r="G121" s="50"/>
      <c r="H121" s="51"/>
      <c r="I121" s="52">
        <f>H121*I$129</f>
        <v>0</v>
      </c>
      <c r="J121" s="53" t="s">
        <v>202</v>
      </c>
      <c r="K121" s="22"/>
      <c r="M121" s="20" t="str">
        <f t="shared" si="8"/>
        <v>-</v>
      </c>
      <c r="O121" s="57">
        <f t="shared" si="9"/>
        <v>0</v>
      </c>
      <c r="Q121" s="46">
        <f t="shared" si="10"/>
        <v>0</v>
      </c>
      <c r="Y121" s="48"/>
    </row>
    <row r="122" spans="1:25" ht="30" customHeight="1" x14ac:dyDescent="0.25">
      <c r="A122" s="63"/>
      <c r="C122" s="16" t="s">
        <v>203</v>
      </c>
      <c r="E122" s="17"/>
      <c r="F122" s="21"/>
      <c r="G122" s="21"/>
      <c r="H122" s="21"/>
      <c r="I122" s="21"/>
      <c r="J122" s="21"/>
      <c r="K122" s="22"/>
      <c r="M122" s="20">
        <f t="shared" si="8"/>
        <v>50</v>
      </c>
      <c r="O122" s="57" t="str">
        <f t="shared" si="9"/>
        <v>-</v>
      </c>
      <c r="Q122" s="46">
        <f t="shared" si="10"/>
        <v>50</v>
      </c>
      <c r="Y122" s="48"/>
    </row>
    <row r="123" spans="1:25" ht="39.75" customHeight="1" x14ac:dyDescent="0.25">
      <c r="A123" s="15" t="s">
        <v>40</v>
      </c>
      <c r="C123" s="62" t="s">
        <v>204</v>
      </c>
      <c r="E123" s="17"/>
      <c r="F123" s="21"/>
      <c r="G123" s="21"/>
      <c r="H123" s="21"/>
      <c r="I123" s="21"/>
      <c r="J123" s="21"/>
      <c r="K123" s="22"/>
      <c r="M123" s="20" t="str">
        <f t="shared" si="8"/>
        <v>-</v>
      </c>
      <c r="O123" s="57">
        <f t="shared" si="9"/>
        <v>0</v>
      </c>
      <c r="Q123" s="46">
        <f t="shared" si="10"/>
        <v>0</v>
      </c>
      <c r="Y123" s="48"/>
    </row>
    <row r="124" spans="1:25" ht="54.75" customHeight="1" x14ac:dyDescent="0.25">
      <c r="A124" s="15"/>
      <c r="C124" s="16" t="s">
        <v>205</v>
      </c>
      <c r="E124" s="17" t="s">
        <v>206</v>
      </c>
      <c r="F124" s="18">
        <v>53.5</v>
      </c>
      <c r="G124" s="18">
        <v>107</v>
      </c>
      <c r="H124" s="19">
        <v>1.28605769230769E-2</v>
      </c>
      <c r="I124" s="20">
        <f>H124*I$129</f>
        <v>80.479079026442193</v>
      </c>
      <c r="J124" s="21" t="s">
        <v>14</v>
      </c>
      <c r="K124" s="22"/>
      <c r="M124" s="20" t="str">
        <f t="shared" si="8"/>
        <v>-</v>
      </c>
      <c r="O124" s="57">
        <f t="shared" si="9"/>
        <v>1.5232776759623002E-2</v>
      </c>
      <c r="Q124" s="46">
        <f t="shared" si="10"/>
        <v>67.14</v>
      </c>
      <c r="Y124" s="48"/>
    </row>
    <row r="125" spans="1:25" ht="30" customHeight="1" x14ac:dyDescent="0.25">
      <c r="A125" s="15"/>
      <c r="C125" s="16" t="s">
        <v>207</v>
      </c>
      <c r="E125" s="17" t="s">
        <v>208</v>
      </c>
      <c r="F125" s="18">
        <v>60</v>
      </c>
      <c r="G125" s="18">
        <v>120</v>
      </c>
      <c r="H125" s="19">
        <v>1.44230769230769E-2</v>
      </c>
      <c r="I125" s="20">
        <f>H125*I$129</f>
        <v>90.256911057692193</v>
      </c>
      <c r="J125" s="21" t="s">
        <v>14</v>
      </c>
      <c r="K125" s="22"/>
      <c r="M125" s="20" t="str">
        <f t="shared" si="8"/>
        <v>-</v>
      </c>
      <c r="O125" s="57">
        <f t="shared" si="9"/>
        <v>1.7083487954717386E-2</v>
      </c>
      <c r="Q125" s="46">
        <f t="shared" si="10"/>
        <v>75.3</v>
      </c>
      <c r="Y125" s="48"/>
    </row>
    <row r="126" spans="1:25" ht="71.25" customHeight="1" x14ac:dyDescent="0.25">
      <c r="A126" s="15"/>
      <c r="C126" s="16" t="s">
        <v>209</v>
      </c>
      <c r="E126" s="49" t="s">
        <v>210</v>
      </c>
      <c r="F126" s="50">
        <v>2.8333333333333299</v>
      </c>
      <c r="G126" s="50">
        <v>5.6666666666666696</v>
      </c>
      <c r="H126" s="51">
        <v>6.8108974358974399E-4</v>
      </c>
      <c r="I126" s="52">
        <f>H126*I$129</f>
        <v>4.2621319110576961</v>
      </c>
      <c r="J126" s="53" t="s">
        <v>14</v>
      </c>
      <c r="K126" s="22"/>
      <c r="M126" s="20" t="str">
        <f t="shared" si="8"/>
        <v>-</v>
      </c>
      <c r="O126" s="57">
        <f t="shared" si="9"/>
        <v>8.0672026452831996E-4</v>
      </c>
      <c r="Q126" s="46">
        <f t="shared" si="10"/>
        <v>3.56</v>
      </c>
      <c r="Y126" s="48"/>
    </row>
    <row r="127" spans="1:25" ht="30" customHeight="1" x14ac:dyDescent="0.25">
      <c r="A127" s="77"/>
      <c r="C127" s="16" t="s">
        <v>211</v>
      </c>
      <c r="E127" s="17"/>
      <c r="F127" s="21"/>
      <c r="G127" s="21"/>
      <c r="H127" s="21"/>
      <c r="I127" s="21"/>
      <c r="J127" s="21"/>
      <c r="K127" s="22"/>
      <c r="M127" s="20">
        <f t="shared" si="8"/>
        <v>50</v>
      </c>
      <c r="O127" s="57" t="str">
        <f t="shared" si="9"/>
        <v>-</v>
      </c>
      <c r="Q127" s="46">
        <f t="shared" si="10"/>
        <v>50</v>
      </c>
    </row>
    <row r="128" spans="1:25" ht="30" customHeight="1" x14ac:dyDescent="0.25"/>
    <row r="129" spans="5:27" ht="30" customHeight="1" x14ac:dyDescent="0.25">
      <c r="E129" s="17" t="s">
        <v>212</v>
      </c>
      <c r="F129" s="18">
        <v>4160</v>
      </c>
      <c r="G129" s="18">
        <v>8320</v>
      </c>
      <c r="H129" s="19">
        <v>1</v>
      </c>
      <c r="I129" s="20">
        <f>T26</f>
        <v>6257.8125000000018</v>
      </c>
      <c r="J129" s="21"/>
      <c r="K129" s="22"/>
      <c r="M129" s="20"/>
      <c r="O129" s="33"/>
      <c r="Q129" s="20"/>
    </row>
    <row r="130" spans="5:27" ht="30" customHeight="1" x14ac:dyDescent="0.25">
      <c r="Y130" s="48"/>
      <c r="AA130" s="48"/>
    </row>
    <row r="131" spans="5:27" ht="42" customHeight="1" x14ac:dyDescent="0.25">
      <c r="E131" s="17" t="s">
        <v>213</v>
      </c>
      <c r="F131" s="18">
        <f>SUM(F16:F127)</f>
        <v>3525.9966666666669</v>
      </c>
      <c r="G131" s="18">
        <f>SUM(G13:G128)</f>
        <v>8319.9933333333338</v>
      </c>
      <c r="H131" s="19">
        <f>SUM(H13:H128)</f>
        <v>0.99997179487179499</v>
      </c>
      <c r="I131" s="20">
        <f>SUM(I13:I128)</f>
        <v>6257.6359975961559</v>
      </c>
      <c r="J131" s="21"/>
      <c r="K131" s="22"/>
      <c r="M131" s="20">
        <f>SUM(M13:M128)</f>
        <v>1850</v>
      </c>
      <c r="O131" s="20">
        <f>SUM(O16:O127)</f>
        <v>1.0000000000000009</v>
      </c>
      <c r="Q131" s="20">
        <f>SUM(Q16:Q127)</f>
        <v>6257.8200000000006</v>
      </c>
    </row>
  </sheetData>
  <mergeCells count="9">
    <mergeCell ref="B103:B104"/>
    <mergeCell ref="D103:D104"/>
    <mergeCell ref="C1:W1"/>
    <mergeCell ref="E11:K11"/>
    <mergeCell ref="Q13:Q14"/>
    <mergeCell ref="B76:B77"/>
    <mergeCell ref="D76:D77"/>
    <mergeCell ref="B97:B98"/>
    <mergeCell ref="D97:D98"/>
  </mergeCells>
  <conditionalFormatting sqref="M132:M1048576 Q132:Q1048576 O132:O1048576 L12:Q13 L16:N20 P16:Q20 M21:M127 O16:O127 M129:M130 Q129:Q130 O129:O130 R12:R132 L21:L130 P21:P130 N21:N130 L15:Q15 L14:P14 Q21:Q127">
    <cfRule type="cellIs" dxfId="11" priority="1" operator="equal">
      <formula>"ko"</formula>
    </cfRule>
  </conditionalFormatting>
  <conditionalFormatting sqref="R134:R1048576">
    <cfRule type="cellIs" dxfId="10" priority="2" operator="equal">
      <formula>"ko"</formula>
    </cfRule>
  </conditionalFormatting>
  <conditionalFormatting sqref="L132:L1048576">
    <cfRule type="cellIs" dxfId="9" priority="3" operator="equal">
      <formula>"ko"</formula>
    </cfRule>
  </conditionalFormatting>
  <conditionalFormatting sqref="M131 Q131 O131">
    <cfRule type="cellIs" dxfId="8" priority="4" operator="equal">
      <formula>"ko"</formula>
    </cfRule>
  </conditionalFormatting>
  <conditionalFormatting sqref="R133">
    <cfRule type="cellIs" dxfId="7" priority="5" operator="equal">
      <formula>"ko"</formula>
    </cfRule>
  </conditionalFormatting>
  <conditionalFormatting sqref="L131">
    <cfRule type="cellIs" dxfId="6" priority="6" operator="equal">
      <formula>"ko"</formula>
    </cfRule>
  </conditionalFormatting>
  <conditionalFormatting sqref="M128 Q128 O128">
    <cfRule type="cellIs" dxfId="5" priority="7" operator="equal">
      <formula>"ko"</formula>
    </cfRule>
  </conditionalFormatting>
  <conditionalFormatting sqref="P132:P1048576">
    <cfRule type="cellIs" dxfId="4" priority="8" operator="equal">
      <formula>"ko"</formula>
    </cfRule>
  </conditionalFormatting>
  <conditionalFormatting sqref="P131">
    <cfRule type="cellIs" dxfId="3" priority="9" operator="equal">
      <formula>"ko"</formula>
    </cfRule>
  </conditionalFormatting>
  <conditionalFormatting sqref="Q129 Q13 Q15:Q127">
    <cfRule type="expression" dxfId="2" priority="10">
      <formula>$M13=50</formula>
    </cfRule>
  </conditionalFormatting>
  <conditionalFormatting sqref="N132:N1048576">
    <cfRule type="cellIs" dxfId="1" priority="11" operator="equal">
      <formula>"ko"</formula>
    </cfRule>
  </conditionalFormatting>
  <conditionalFormatting sqref="N131">
    <cfRule type="cellIs" dxfId="0" priority="12" operator="equal">
      <formula>"ko"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2021-09-08T09:11:51Z</dcterms:modified>
</cp:coreProperties>
</file>